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abio D. Alabar\Documents\Agroclimatologia\CURSOS\"/>
    </mc:Choice>
  </mc:AlternateContent>
  <bookViews>
    <workbookView xWindow="0" yWindow="0" windowWidth="20490" windowHeight="736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10" i="1" l="1"/>
  <c r="J29" i="1" s="1"/>
  <c r="J31" i="1" s="1"/>
  <c r="B28" i="1" s="1"/>
  <c r="I9" i="1"/>
  <c r="G18" i="1" s="1"/>
  <c r="G24" i="1" s="1"/>
  <c r="G21" i="1"/>
  <c r="H21" i="1" s="1"/>
  <c r="J9" i="1" l="1"/>
  <c r="B17" i="1"/>
  <c r="H18" i="1"/>
  <c r="J28" i="1"/>
  <c r="B20" i="1"/>
  <c r="J19" i="1"/>
  <c r="K19" i="1" s="1"/>
  <c r="L19" i="1" s="1"/>
  <c r="G19" i="1" l="1"/>
  <c r="M19" i="1"/>
  <c r="N19" i="1" s="1"/>
  <c r="H19" i="1" l="1"/>
  <c r="B18" i="1"/>
  <c r="H24" i="1" l="1"/>
  <c r="B23" i="1"/>
  <c r="H20" i="1"/>
  <c r="I21" i="1"/>
  <c r="H25" i="1" s="1"/>
  <c r="G23" i="1"/>
  <c r="B22" i="1" s="1"/>
  <c r="G25" i="1" l="1"/>
  <c r="B24" i="1" s="1"/>
  <c r="G26" i="1"/>
  <c r="B25" i="1" s="1"/>
  <c r="G22" i="1"/>
  <c r="B21" i="1" s="1"/>
  <c r="G20" i="1"/>
  <c r="B19" i="1" s="1"/>
  <c r="G27" i="1"/>
  <c r="B26" i="1" s="1"/>
</calcChain>
</file>

<file path=xl/sharedStrings.xml><?xml version="1.0" encoding="utf-8"?>
<sst xmlns="http://schemas.openxmlformats.org/spreadsheetml/2006/main" count="71" uniqueCount="56">
  <si>
    <t xml:space="preserve">Programa para el cálculo de parámetros astronómicos </t>
  </si>
  <si>
    <t>flong@agro.uba.ar o hurtado@agro.uba.ar</t>
  </si>
  <si>
    <t>Localidad</t>
  </si>
  <si>
    <t>Latitud (*)</t>
  </si>
  <si>
    <t>grados</t>
  </si>
  <si>
    <t>minutos</t>
  </si>
  <si>
    <t xml:space="preserve">Fecha  </t>
  </si>
  <si>
    <t>Mes</t>
  </si>
  <si>
    <t>Día</t>
  </si>
  <si>
    <t>Hora del día (**)</t>
  </si>
  <si>
    <r>
      <t>(*) Nota</t>
    </r>
    <r>
      <rPr>
        <sz val="8"/>
        <rFont val="Arial"/>
        <family val="2"/>
      </rPr>
      <t>: Ingresar el valor de latitud con signo negativo para el Hemisferio Sur tanto en los grados como en los minutos</t>
    </r>
  </si>
  <si>
    <r>
      <t>(**) Nota:</t>
    </r>
    <r>
      <rPr>
        <sz val="8"/>
        <rFont val="Arial"/>
        <family val="2"/>
      </rPr>
      <t xml:space="preserve"> Este dato se utiliza para calcular el Angulo horario a la hora indicada, la altura del sol a la hora indicada y la RAI.</t>
    </r>
  </si>
  <si>
    <t>RESULTADOS</t>
  </si>
  <si>
    <t>Latitud  ( phi)</t>
  </si>
  <si>
    <t>Declinación solar (delta)</t>
  </si>
  <si>
    <t>Angulo horario de la salida del sol (tau)</t>
  </si>
  <si>
    <t>Angulo horario a la hora indicada</t>
  </si>
  <si>
    <t>Heliofanía Astronómica (HA), o duración del día</t>
  </si>
  <si>
    <t>horas</t>
  </si>
  <si>
    <t>Fotoperíodo</t>
  </si>
  <si>
    <t>Altura del sol al mediodia</t>
  </si>
  <si>
    <t>Altura del sol a la hora indicada</t>
  </si>
  <si>
    <t>Radiación Astronómica Instantanea (RAI)</t>
  </si>
  <si>
    <t>Radiación Astronómica Diaria (RAD)</t>
  </si>
  <si>
    <t>Ingresar el valor de constante solar (*)</t>
  </si>
  <si>
    <r>
      <t>(*) Nota</t>
    </r>
    <r>
      <rPr>
        <sz val="8"/>
        <rFont val="Arial"/>
        <family val="2"/>
      </rPr>
      <t>: Si ingresa +J31 toma el valor de la constante solar corregida para la fecha elegida</t>
    </r>
  </si>
  <si>
    <t>Enero</t>
  </si>
  <si>
    <t>Febrero</t>
  </si>
  <si>
    <t>e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</si>
  <si>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</si>
  <si>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</si>
  <si>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</si>
  <si>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</si>
  <si>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</si>
  <si>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</si>
  <si>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</si>
  <si>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</si>
  <si>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</si>
  <si>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</si>
  <si>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Result rad</t>
  </si>
  <si>
    <t>Calculos</t>
  </si>
  <si>
    <t>Csc</t>
  </si>
  <si>
    <t>RADIO VECTOR DE LA TIERRA (Rv) (distancia desde el centro de la tierra al centro del sol, expresada en términos de la longitud del semieje mayor)</t>
  </si>
  <si>
    <t>Fecha</t>
  </si>
  <si>
    <t>Rv</t>
  </si>
  <si>
    <t>Cs</t>
  </si>
  <si>
    <t>CONSTANTE SOLAR CORREGIDA ( Csc) (según la distancia a la cual se encuentra la tierra del sol)</t>
  </si>
  <si>
    <t>Csc = Cs / Rv</t>
  </si>
  <si>
    <r>
      <t xml:space="preserve">RA = (24*60 / </t>
    </r>
    <r>
      <rPr>
        <sz val="10"/>
        <rFont val="Symbol"/>
        <family val="1"/>
        <charset val="2"/>
      </rPr>
      <t xml:space="preserve">p) </t>
    </r>
    <r>
      <rPr>
        <sz val="10"/>
        <rFont val="Arial"/>
        <family val="2"/>
      </rPr>
      <t>* Cs *[H * sen(</t>
    </r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) * sen(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</rPr>
      <t>)  +cos(</t>
    </r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) * cos(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</rPr>
      <t>) * sen (H)]</t>
    </r>
  </si>
  <si>
    <r>
      <t>DATOS</t>
    </r>
    <r>
      <rPr>
        <b/>
        <sz val="10"/>
        <color indexed="10"/>
        <rFont val="Arial"/>
        <family val="2"/>
      </rPr>
      <t xml:space="preserve"> </t>
    </r>
    <r>
      <rPr>
        <sz val="8"/>
        <rFont val="Arial"/>
        <family val="2"/>
      </rPr>
      <t xml:space="preserve">(Ingresar datos </t>
    </r>
    <r>
      <rPr>
        <b/>
        <sz val="8"/>
        <color rgb="FFFF0000"/>
        <rFont val="Arial"/>
        <family val="2"/>
      </rPr>
      <t>solo</t>
    </r>
    <r>
      <rPr>
        <sz val="8"/>
        <rFont val="Arial"/>
        <family val="2"/>
      </rPr>
      <t xml:space="preserve"> en las celdas en amarillo)</t>
    </r>
  </si>
  <si>
    <t xml:space="preserve">CATEDRA DE CLIMATOLOGIA Y FENOLOGIA AGRICOLAS - UBA </t>
  </si>
  <si>
    <t>CATEDRA DE AGROCLIMATOLOGÍA - UNJu</t>
  </si>
  <si>
    <r>
      <t>cal/cm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min</t>
    </r>
  </si>
  <si>
    <r>
      <t>cal/cm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día</t>
    </r>
  </si>
  <si>
    <t>Fernández Long M. E. y R. Hurtado</t>
  </si>
  <si>
    <t>San Salvador de Jujuy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</si>
</sst>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0.000"/>
    <numFmt numFmtId="166" formatCode="0.0"/>
    <numFmt numFmtId="167" formatCode="0.0000"/>
  </numFmts>
  <fonts count="21" x14ac:knownFonts="1">
    <font>
      <sz val="10"/>
      <name val="Arial"/>
    </font>
    <font>
      <b/>
      <sz val="12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b/>
      <sz val="12"/>
      <name val="Courier"/>
      <family val="3"/>
    </font>
    <font>
      <b/>
      <sz val="12"/>
      <color indexed="8"/>
      <name val="Courier"/>
      <family val="3"/>
    </font>
    <font>
      <sz val="12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b/>
      <sz val="8"/>
      <color rgb="FFFF0000"/>
      <name val="Arial"/>
      <family val="2"/>
    </font>
    <font>
      <vertAlign val="superscript"/>
      <sz val="10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7" fillId="3" borderId="3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0" fillId="5" borderId="0" xfId="0" applyFill="1" applyBorder="1" applyAlignment="1" applyProtection="1">
      <protection locked="0"/>
    </xf>
    <xf numFmtId="0" fontId="7" fillId="6" borderId="0" xfId="0" applyFont="1" applyFill="1" applyBorder="1" applyAlignment="1" applyProtection="1">
      <alignment horizontal="center"/>
      <protection locked="0"/>
    </xf>
    <xf numFmtId="0" fontId="8" fillId="5" borderId="0" xfId="0" applyFon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164" fontId="11" fillId="0" borderId="0" xfId="0" applyNumberFormat="1" applyFont="1" applyFill="1" applyAlignment="1" applyProtection="1">
      <alignment horizontal="center"/>
      <protection locked="0"/>
    </xf>
    <xf numFmtId="166" fontId="12" fillId="0" borderId="0" xfId="0" applyNumberFormat="1" applyFont="1" applyProtection="1">
      <protection locked="0"/>
    </xf>
    <xf numFmtId="164" fontId="2" fillId="5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Alignment="1" applyProtection="1">
      <alignment horizontal="center"/>
      <protection locked="0"/>
    </xf>
    <xf numFmtId="164" fontId="3" fillId="5" borderId="0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5" borderId="0" xfId="0" applyFont="1" applyFill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6" fillId="2" borderId="1" xfId="0" applyFont="1" applyFill="1" applyBorder="1" applyProtection="1">
      <protection locked="0"/>
    </xf>
    <xf numFmtId="0" fontId="9" fillId="4" borderId="4" xfId="0" applyFont="1" applyFill="1" applyBorder="1" applyAlignment="1" applyProtection="1">
      <alignment horizontal="left"/>
      <protection locked="0"/>
    </xf>
    <xf numFmtId="0" fontId="0" fillId="4" borderId="5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9" fillId="4" borderId="7" xfId="0" applyFont="1" applyFill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2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4" borderId="11" xfId="0" applyFont="1" applyFill="1" applyBorder="1" applyAlignment="1" applyProtection="1">
      <alignment horizontal="left"/>
      <protection locked="0"/>
    </xf>
    <xf numFmtId="0" fontId="0" fillId="4" borderId="12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5" xfId="0" applyBorder="1" applyProtection="1">
      <protection locked="0"/>
    </xf>
    <xf numFmtId="0" fontId="7" fillId="0" borderId="12" xfId="0" applyFont="1" applyBorder="1" applyProtection="1">
      <protection locked="0"/>
    </xf>
    <xf numFmtId="164" fontId="2" fillId="0" borderId="1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>
      <protection locked="0"/>
    </xf>
    <xf numFmtId="0" fontId="4" fillId="5" borderId="1" xfId="0" applyFont="1" applyFill="1" applyBorder="1" applyProtection="1"/>
    <xf numFmtId="0" fontId="0" fillId="5" borderId="0" xfId="0" applyFill="1" applyBorder="1" applyProtection="1"/>
    <xf numFmtId="0" fontId="0" fillId="5" borderId="2" xfId="0" applyFill="1" applyBorder="1" applyProtection="1"/>
    <xf numFmtId="0" fontId="0" fillId="5" borderId="1" xfId="0" applyFill="1" applyBorder="1" applyProtection="1"/>
    <xf numFmtId="2" fontId="0" fillId="5" borderId="0" xfId="0" applyNumberFormat="1" applyFill="1" applyBorder="1" applyProtection="1"/>
    <xf numFmtId="0" fontId="0" fillId="5" borderId="0" xfId="0" applyFill="1" applyBorder="1" applyAlignment="1" applyProtection="1">
      <alignment horizontal="right"/>
    </xf>
    <xf numFmtId="165" fontId="0" fillId="5" borderId="0" xfId="0" applyNumberFormat="1" applyFill="1" applyBorder="1" applyProtection="1"/>
    <xf numFmtId="166" fontId="0" fillId="5" borderId="0" xfId="0" applyNumberFormat="1" applyFill="1" applyBorder="1" applyProtection="1"/>
    <xf numFmtId="0" fontId="0" fillId="5" borderId="1" xfId="0" applyFill="1" applyBorder="1" applyAlignment="1" applyProtection="1">
      <alignment horizontal="left"/>
    </xf>
    <xf numFmtId="0" fontId="13" fillId="5" borderId="0" xfId="0" applyFont="1" applyFill="1" applyBorder="1" applyAlignment="1" applyProtection="1">
      <alignment horizontal="right"/>
    </xf>
    <xf numFmtId="1" fontId="0" fillId="5" borderId="0" xfId="0" applyNumberFormat="1" applyFill="1" applyBorder="1" applyProtection="1"/>
    <xf numFmtId="167" fontId="7" fillId="3" borderId="10" xfId="0" applyNumberFormat="1" applyFont="1" applyFill="1" applyBorder="1" applyProtection="1"/>
    <xf numFmtId="0" fontId="8" fillId="5" borderId="0" xfId="0" applyFont="1" applyFill="1" applyBorder="1" applyProtection="1"/>
    <xf numFmtId="0" fontId="7" fillId="3" borderId="16" xfId="0" applyFon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20" fillId="7" borderId="4" xfId="0" applyFont="1" applyFill="1" applyBorder="1" applyAlignment="1" applyProtection="1">
      <alignment horizontal="center" vertical="center"/>
      <protection locked="0"/>
    </xf>
    <xf numFmtId="0" fontId="20" fillId="7" borderId="5" xfId="0" applyFont="1" applyFill="1" applyBorder="1" applyAlignment="1" applyProtection="1">
      <alignment horizontal="center" vertical="center"/>
      <protection locked="0"/>
    </xf>
    <xf numFmtId="0" fontId="20" fillId="7" borderId="6" xfId="0" applyFont="1" applyFill="1" applyBorder="1" applyAlignment="1" applyProtection="1">
      <alignment horizontal="center" vertical="center"/>
      <protection locked="0"/>
    </xf>
    <xf numFmtId="164" fontId="19" fillId="7" borderId="1" xfId="0" applyNumberFormat="1" applyFont="1" applyFill="1" applyBorder="1" applyAlignment="1" applyProtection="1">
      <alignment horizontal="center"/>
      <protection locked="0"/>
    </xf>
    <xf numFmtId="164" fontId="19" fillId="7" borderId="0" xfId="0" applyNumberFormat="1" applyFont="1" applyFill="1" applyBorder="1" applyAlignment="1" applyProtection="1">
      <alignment horizontal="center"/>
      <protection locked="0"/>
    </xf>
    <xf numFmtId="164" fontId="19" fillId="7" borderId="2" xfId="0" applyNumberFormat="1" applyFont="1" applyFill="1" applyBorder="1" applyAlignment="1" applyProtection="1">
      <alignment horizontal="center"/>
      <protection locked="0"/>
    </xf>
    <xf numFmtId="164" fontId="17" fillId="7" borderId="1" xfId="0" applyNumberFormat="1" applyFont="1" applyFill="1" applyBorder="1" applyAlignment="1" applyProtection="1">
      <alignment horizontal="center"/>
      <protection locked="0"/>
    </xf>
    <xf numFmtId="164" fontId="17" fillId="7" borderId="0" xfId="0" applyNumberFormat="1" applyFont="1" applyFill="1" applyBorder="1" applyAlignment="1" applyProtection="1">
      <alignment horizontal="center"/>
      <protection locked="0"/>
    </xf>
    <xf numFmtId="164" fontId="17" fillId="7" borderId="2" xfId="0" applyNumberFormat="1" applyFont="1" applyFill="1" applyBorder="1" applyAlignment="1" applyProtection="1">
      <alignment horizontal="center"/>
      <protection locked="0"/>
    </xf>
    <xf numFmtId="164" fontId="18" fillId="7" borderId="19" xfId="0" applyNumberFormat="1" applyFont="1" applyFill="1" applyBorder="1" applyAlignment="1" applyProtection="1">
      <alignment horizontal="center"/>
      <protection locked="0"/>
    </xf>
    <xf numFmtId="164" fontId="18" fillId="7" borderId="20" xfId="0" applyNumberFormat="1" applyFont="1" applyFill="1" applyBorder="1" applyAlignment="1" applyProtection="1">
      <alignment horizontal="center"/>
      <protection locked="0"/>
    </xf>
    <xf numFmtId="164" fontId="18" fillId="7" borderId="2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P$1" fmlaRange="$P$2:$P$13" noThreeD="1" sel="8" val="4"/>
</file>

<file path=xl/ctrlProps/ctrlProp2.xml><?xml version="1.0" encoding="utf-8"?>
<formControlPr xmlns="http://schemas.microsoft.com/office/spreadsheetml/2009/9/main" objectType="Drop" dropStyle="combo" dx="16" fmlaLink="$Q$1" fmlaRange="$Q$2:$Q$32" noThreeD="1" sel="23" val="2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2</xdr:col>
          <xdr:colOff>0</xdr:colOff>
          <xdr:row>10</xdr:row>
          <xdr:rowOff>9525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4</xdr:col>
          <xdr:colOff>19050</xdr:colOff>
          <xdr:row>10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76202</xdr:colOff>
      <xdr:row>0</xdr:row>
      <xdr:rowOff>24820</xdr:rowOff>
    </xdr:from>
    <xdr:to>
      <xdr:col>0</xdr:col>
      <xdr:colOff>436202</xdr:colOff>
      <xdr:row>2</xdr:row>
      <xdr:rowOff>24820</xdr:rowOff>
    </xdr:to>
    <xdr:pic>
      <xdr:nvPicPr>
        <xdr:cNvPr id="4" name="2 Imagen" descr="LOGO.jpg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2" y="24820"/>
          <a:ext cx="360000" cy="4572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solidFill>
            <a:schemeClr val="accent6">
              <a:lumMod val="20000"/>
              <a:lumOff val="80000"/>
            </a:schemeClr>
          </a:solidFill>
        </a:ln>
        <a:effectLst>
          <a:glow rad="228600">
            <a:schemeClr val="accent5">
              <a:satMod val="175000"/>
              <a:alpha val="40000"/>
            </a:schemeClr>
          </a:glow>
          <a:outerShdw blurRad="50800" dist="38100" dir="2700000" algn="tl" rotWithShape="0">
            <a:prstClr val="black">
              <a:alpha val="40000"/>
            </a:prstClr>
          </a:outerShdw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4</xdr:col>
      <xdr:colOff>1155893</xdr:colOff>
      <xdr:row>0</xdr:row>
      <xdr:rowOff>13856</xdr:rowOff>
    </xdr:from>
    <xdr:to>
      <xdr:col>4</xdr:col>
      <xdr:colOff>1517074</xdr:colOff>
      <xdr:row>2</xdr:row>
      <xdr:rowOff>13856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67329" y="13856"/>
          <a:ext cx="361181" cy="4572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solidFill>
            <a:schemeClr val="accent6">
              <a:lumMod val="20000"/>
              <a:lumOff val="80000"/>
            </a:schemeClr>
          </a:solidFill>
        </a:ln>
        <a:effectLst>
          <a:glow rad="228600">
            <a:schemeClr val="accent5">
              <a:satMod val="175000"/>
              <a:alpha val="40000"/>
            </a:schemeClr>
          </a:glow>
          <a:outerShdw blurRad="50800" dist="38100" dir="2700000" algn="tl" rotWithShape="0">
            <a:prstClr val="black">
              <a:alpha val="40000"/>
            </a:prstClr>
          </a:outerShdw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0</xdr:col>
      <xdr:colOff>76198</xdr:colOff>
      <xdr:row>2</xdr:row>
      <xdr:rowOff>85068</xdr:rowOff>
    </xdr:from>
    <xdr:to>
      <xdr:col>0</xdr:col>
      <xdr:colOff>436198</xdr:colOff>
      <xdr:row>4</xdr:row>
      <xdr:rowOff>152801</xdr:rowOff>
    </xdr:to>
    <xdr:pic>
      <xdr:nvPicPr>
        <xdr:cNvPr id="6" name="1 Imagen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8" y="542268"/>
          <a:ext cx="360000" cy="4572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solidFill>
            <a:schemeClr val="accent6">
              <a:lumMod val="20000"/>
              <a:lumOff val="80000"/>
            </a:schemeClr>
          </a:solidFill>
        </a:ln>
        <a:effectLst>
          <a:glow rad="228600">
            <a:schemeClr val="accent5">
              <a:satMod val="175000"/>
              <a:alpha val="40000"/>
            </a:schemeClr>
          </a:glow>
          <a:outerShdw blurRad="50800" dist="38100" dir="2700000" algn="tl" rotWithShape="0">
            <a:prstClr val="black">
              <a:alpha val="40000"/>
            </a:prstClr>
          </a:outerShdw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4</xdr:col>
      <xdr:colOff>1156854</xdr:colOff>
      <xdr:row>2</xdr:row>
      <xdr:rowOff>117766</xdr:rowOff>
    </xdr:from>
    <xdr:to>
      <xdr:col>4</xdr:col>
      <xdr:colOff>1516854</xdr:colOff>
      <xdr:row>4</xdr:row>
      <xdr:rowOff>146136</xdr:rowOff>
    </xdr:to>
    <xdr:pic>
      <xdr:nvPicPr>
        <xdr:cNvPr id="7" name="2 Imagen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53816"/>
        <a:stretch/>
      </xdr:blipFill>
      <xdr:spPr>
        <a:xfrm>
          <a:off x="6067521" y="574966"/>
          <a:ext cx="360000" cy="41783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solidFill>
            <a:schemeClr val="accent6">
              <a:lumMod val="20000"/>
              <a:lumOff val="80000"/>
            </a:schemeClr>
          </a:solidFill>
        </a:ln>
        <a:effectLst>
          <a:glow rad="228600">
            <a:schemeClr val="accent5">
              <a:satMod val="175000"/>
              <a:alpha val="40000"/>
            </a:schemeClr>
          </a:glow>
          <a:outerShdw blurRad="50800" dist="38100" dir="2700000" algn="tl" rotWithShape="0">
            <a:prstClr val="black">
              <a:alpha val="40000"/>
            </a:prstClr>
          </a:outerShdw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34"/>
  <sheetViews>
    <sheetView tabSelected="1" zoomScale="90" zoomScaleNormal="90" workbookViewId="0">
      <selection sqref="A1:E1"/>
    </sheetView>
  </sheetViews>
  <sheetFormatPr baseColWidth="10" defaultColWidth="0" defaultRowHeight="12.75" customHeight="1" zeroHeight="1" x14ac:dyDescent="0.2"/>
  <cols>
    <col min="1" max="1" width="41.28515625" style="11" customWidth="1"/>
    <col min="2" max="2" width="10.7109375" style="11" customWidth="1"/>
    <col min="3" max="3" width="13.85546875" style="11" customWidth="1"/>
    <col min="4" max="4" width="5.7109375" style="11" customWidth="1"/>
    <col min="5" max="5" width="23.7109375" style="11" customWidth="1"/>
    <col min="6" max="6" width="1.140625" style="11" customWidth="1"/>
    <col min="7" max="7" width="11.140625" style="11" hidden="1" customWidth="1"/>
    <col min="8" max="8" width="9.5703125" style="24" hidden="1" customWidth="1"/>
    <col min="9" max="17" width="0" style="11" hidden="1" customWidth="1"/>
    <col min="18" max="48" width="3.7109375" style="11" hidden="1" customWidth="1"/>
    <col min="49" max="16384" width="0" style="11" hidden="1"/>
  </cols>
  <sheetData>
    <row r="1" spans="1:74" ht="20.45" customHeight="1" x14ac:dyDescent="0.25">
      <c r="A1" s="75" t="s">
        <v>0</v>
      </c>
      <c r="B1" s="76"/>
      <c r="C1" s="76"/>
      <c r="D1" s="76"/>
      <c r="E1" s="77"/>
      <c r="F1" s="10"/>
      <c r="G1" s="4"/>
      <c r="H1" s="4"/>
      <c r="I1" s="4"/>
      <c r="J1" s="4"/>
      <c r="K1" s="4"/>
      <c r="L1" s="4"/>
      <c r="M1" s="4"/>
      <c r="N1" s="4"/>
      <c r="O1" s="4"/>
      <c r="P1" s="4">
        <v>8</v>
      </c>
      <c r="Q1" s="4">
        <v>23</v>
      </c>
      <c r="AE1" s="12"/>
      <c r="AF1" s="12"/>
      <c r="AG1" s="12"/>
      <c r="AH1" s="13"/>
      <c r="AI1" s="13"/>
      <c r="AJ1" s="14"/>
      <c r="AK1" s="13"/>
      <c r="AL1" s="13"/>
      <c r="AM1" s="13"/>
      <c r="AN1" s="12"/>
      <c r="AO1" s="12"/>
      <c r="AP1" s="12"/>
      <c r="AQ1" s="12"/>
      <c r="BD1" s="5"/>
      <c r="BE1" s="6"/>
      <c r="BF1" s="6"/>
      <c r="BG1" s="6"/>
      <c r="BH1" s="6"/>
      <c r="BI1" s="6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</row>
    <row r="2" spans="1:74" ht="15.95" customHeight="1" x14ac:dyDescent="0.2">
      <c r="A2" s="78" t="s">
        <v>50</v>
      </c>
      <c r="B2" s="79"/>
      <c r="C2" s="79"/>
      <c r="D2" s="79"/>
      <c r="E2" s="80"/>
      <c r="F2" s="16"/>
      <c r="G2" s="17"/>
      <c r="H2" s="17"/>
      <c r="I2" s="17"/>
      <c r="J2" s="17"/>
      <c r="K2" s="17"/>
      <c r="L2" s="17"/>
      <c r="M2" s="17"/>
      <c r="N2" s="17"/>
      <c r="O2" s="17"/>
      <c r="P2" s="11" t="s">
        <v>26</v>
      </c>
      <c r="Q2" s="17">
        <v>1</v>
      </c>
      <c r="R2" s="11">
        <v>1</v>
      </c>
      <c r="S2" s="11">
        <v>2</v>
      </c>
      <c r="T2" s="11">
        <v>3</v>
      </c>
      <c r="U2" s="11">
        <v>4</v>
      </c>
      <c r="V2" s="11">
        <v>5</v>
      </c>
      <c r="W2" s="11">
        <v>6</v>
      </c>
      <c r="X2" s="11">
        <v>7</v>
      </c>
      <c r="Y2" s="11">
        <v>8</v>
      </c>
      <c r="Z2" s="11">
        <v>9</v>
      </c>
      <c r="AA2" s="11">
        <v>10</v>
      </c>
      <c r="AB2" s="11">
        <v>11</v>
      </c>
      <c r="AC2" s="11">
        <v>12</v>
      </c>
      <c r="AD2" s="11">
        <v>13</v>
      </c>
      <c r="AE2" s="11">
        <v>14</v>
      </c>
      <c r="AF2" s="11">
        <v>15</v>
      </c>
      <c r="AG2" s="11">
        <v>16</v>
      </c>
      <c r="AH2" s="11">
        <v>17</v>
      </c>
      <c r="AI2" s="11">
        <v>18</v>
      </c>
      <c r="AJ2" s="11">
        <v>19</v>
      </c>
      <c r="AK2" s="11">
        <v>20</v>
      </c>
      <c r="AL2" s="11">
        <v>21</v>
      </c>
      <c r="AM2" s="11">
        <v>22</v>
      </c>
      <c r="AN2" s="11">
        <v>23</v>
      </c>
      <c r="AO2" s="11">
        <v>24</v>
      </c>
      <c r="AP2" s="11">
        <v>25</v>
      </c>
      <c r="AQ2" s="11">
        <v>26</v>
      </c>
      <c r="AR2" s="11">
        <v>27</v>
      </c>
      <c r="AS2" s="11">
        <v>28</v>
      </c>
      <c r="AT2" s="11">
        <v>29</v>
      </c>
      <c r="AU2" s="11">
        <v>30</v>
      </c>
      <c r="AV2" s="11">
        <v>31</v>
      </c>
      <c r="BD2" s="5"/>
      <c r="BE2" s="6"/>
      <c r="BF2" s="74"/>
      <c r="BG2" s="74"/>
      <c r="BH2" s="74"/>
      <c r="BI2" s="74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</row>
    <row r="3" spans="1:74" ht="15.95" customHeight="1" x14ac:dyDescent="0.2">
      <c r="A3" s="78" t="s">
        <v>51</v>
      </c>
      <c r="B3" s="79"/>
      <c r="C3" s="79"/>
      <c r="D3" s="79"/>
      <c r="E3" s="80"/>
      <c r="F3" s="16"/>
      <c r="G3" s="17"/>
      <c r="H3" s="17"/>
      <c r="I3" s="17"/>
      <c r="J3" s="17"/>
      <c r="K3" s="17"/>
      <c r="L3" s="17"/>
      <c r="M3" s="17"/>
      <c r="N3" s="17"/>
      <c r="O3" s="17"/>
      <c r="P3" s="11" t="s">
        <v>27</v>
      </c>
      <c r="Q3" s="17">
        <v>2</v>
      </c>
      <c r="R3" s="11">
        <v>32</v>
      </c>
      <c r="S3" s="11">
        <v>33</v>
      </c>
      <c r="T3" s="11">
        <v>34</v>
      </c>
      <c r="U3" s="11">
        <v>35</v>
      </c>
      <c r="V3" s="11">
        <v>36</v>
      </c>
      <c r="W3" s="11">
        <v>37</v>
      </c>
      <c r="X3" s="11">
        <v>38</v>
      </c>
      <c r="Y3" s="11">
        <v>39</v>
      </c>
      <c r="Z3" s="11">
        <v>40</v>
      </c>
      <c r="AA3" s="11">
        <v>41</v>
      </c>
      <c r="AB3" s="11">
        <v>42</v>
      </c>
      <c r="AC3" s="11">
        <v>43</v>
      </c>
      <c r="AD3" s="11">
        <v>44</v>
      </c>
      <c r="AE3" s="11">
        <v>45</v>
      </c>
      <c r="AF3" s="11">
        <v>46</v>
      </c>
      <c r="AG3" s="11">
        <v>47</v>
      </c>
      <c r="AH3" s="11">
        <v>48</v>
      </c>
      <c r="AI3" s="11">
        <v>49</v>
      </c>
      <c r="AJ3" s="11">
        <v>50</v>
      </c>
      <c r="AK3" s="11">
        <v>51</v>
      </c>
      <c r="AL3" s="11">
        <v>52</v>
      </c>
      <c r="AM3" s="11">
        <v>53</v>
      </c>
      <c r="AN3" s="11">
        <v>54</v>
      </c>
      <c r="AO3" s="11">
        <v>55</v>
      </c>
      <c r="AP3" s="11">
        <v>56</v>
      </c>
      <c r="AQ3" s="11">
        <v>57</v>
      </c>
      <c r="AR3" s="11">
        <v>58</v>
      </c>
      <c r="AS3" s="11">
        <v>59</v>
      </c>
      <c r="AT3" s="11" t="s">
        <v>28</v>
      </c>
      <c r="AU3" s="11" t="s">
        <v>28</v>
      </c>
      <c r="AV3" s="11" t="s">
        <v>28</v>
      </c>
      <c r="BD3" s="5"/>
      <c r="BE3" s="6"/>
      <c r="BF3" s="6"/>
      <c r="BG3" s="6"/>
      <c r="BH3" s="6"/>
      <c r="BI3" s="6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</row>
    <row r="4" spans="1:74" ht="15.95" customHeight="1" x14ac:dyDescent="0.2">
      <c r="A4" s="81" t="s">
        <v>54</v>
      </c>
      <c r="B4" s="82"/>
      <c r="C4" s="82"/>
      <c r="D4" s="82"/>
      <c r="E4" s="83"/>
      <c r="F4" s="16"/>
      <c r="G4" s="17"/>
      <c r="H4" s="17"/>
      <c r="I4" s="17"/>
      <c r="J4" s="17"/>
      <c r="K4" s="17"/>
      <c r="L4" s="17"/>
      <c r="M4" s="17"/>
      <c r="N4" s="17"/>
      <c r="O4" s="17"/>
      <c r="P4" s="11" t="s">
        <v>29</v>
      </c>
      <c r="Q4" s="17">
        <v>3</v>
      </c>
      <c r="R4" s="11">
        <v>60</v>
      </c>
      <c r="S4" s="11">
        <v>61</v>
      </c>
      <c r="T4" s="11">
        <v>62</v>
      </c>
      <c r="U4" s="11">
        <v>63</v>
      </c>
      <c r="V4" s="11">
        <v>64</v>
      </c>
      <c r="W4" s="11">
        <v>65</v>
      </c>
      <c r="X4" s="11">
        <v>66</v>
      </c>
      <c r="Y4" s="11">
        <v>67</v>
      </c>
      <c r="Z4" s="11">
        <v>68</v>
      </c>
      <c r="AA4" s="11">
        <v>69</v>
      </c>
      <c r="AB4" s="11">
        <v>70</v>
      </c>
      <c r="AC4" s="11">
        <v>71</v>
      </c>
      <c r="AD4" s="11">
        <v>72</v>
      </c>
      <c r="AE4" s="11">
        <v>73</v>
      </c>
      <c r="AF4" s="11">
        <v>74</v>
      </c>
      <c r="AG4" s="11">
        <v>75</v>
      </c>
      <c r="AH4" s="11">
        <v>76</v>
      </c>
      <c r="AI4" s="11">
        <v>77</v>
      </c>
      <c r="AJ4" s="11">
        <v>78</v>
      </c>
      <c r="AK4" s="11">
        <v>79</v>
      </c>
      <c r="AL4" s="11">
        <v>80</v>
      </c>
      <c r="AM4" s="11">
        <v>81</v>
      </c>
      <c r="AN4" s="11">
        <v>82</v>
      </c>
      <c r="AO4" s="11">
        <v>83</v>
      </c>
      <c r="AP4" s="11">
        <v>84</v>
      </c>
      <c r="AQ4" s="11">
        <v>85</v>
      </c>
      <c r="AR4" s="11">
        <v>86</v>
      </c>
      <c r="AS4" s="11">
        <v>87</v>
      </c>
      <c r="AT4" s="11">
        <v>88</v>
      </c>
      <c r="AU4" s="11">
        <v>89</v>
      </c>
      <c r="AV4" s="11">
        <v>90</v>
      </c>
      <c r="BD4" s="5"/>
      <c r="BE4" s="6"/>
      <c r="BF4" s="6"/>
      <c r="BG4" s="6"/>
      <c r="BH4" s="6"/>
      <c r="BI4" s="6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</row>
    <row r="5" spans="1:74" ht="15.95" customHeight="1" x14ac:dyDescent="0.2">
      <c r="A5" s="84" t="s">
        <v>1</v>
      </c>
      <c r="B5" s="85"/>
      <c r="C5" s="85"/>
      <c r="D5" s="85"/>
      <c r="E5" s="86"/>
      <c r="F5" s="18"/>
      <c r="G5" s="17"/>
      <c r="H5" s="17"/>
      <c r="I5" s="17"/>
      <c r="J5" s="17"/>
      <c r="K5" s="17"/>
      <c r="L5" s="17"/>
      <c r="M5" s="17"/>
      <c r="N5" s="17"/>
      <c r="O5" s="17"/>
      <c r="P5" s="11" t="s">
        <v>30</v>
      </c>
      <c r="Q5" s="17">
        <v>4</v>
      </c>
      <c r="R5" s="11">
        <v>91</v>
      </c>
      <c r="S5" s="11">
        <v>92</v>
      </c>
      <c r="T5" s="11">
        <v>93</v>
      </c>
      <c r="U5" s="11">
        <v>94</v>
      </c>
      <c r="V5" s="11">
        <v>95</v>
      </c>
      <c r="W5" s="11">
        <v>96</v>
      </c>
      <c r="X5" s="11">
        <v>97</v>
      </c>
      <c r="Y5" s="11">
        <v>98</v>
      </c>
      <c r="Z5" s="11">
        <v>99</v>
      </c>
      <c r="AA5" s="11">
        <v>100</v>
      </c>
      <c r="AB5" s="11">
        <v>101</v>
      </c>
      <c r="AC5" s="11">
        <v>102</v>
      </c>
      <c r="AD5" s="11">
        <v>103</v>
      </c>
      <c r="AE5" s="11">
        <v>104</v>
      </c>
      <c r="AF5" s="11">
        <v>105</v>
      </c>
      <c r="AG5" s="11">
        <v>106</v>
      </c>
      <c r="AH5" s="11">
        <v>107</v>
      </c>
      <c r="AI5" s="11">
        <v>108</v>
      </c>
      <c r="AJ5" s="11">
        <v>109</v>
      </c>
      <c r="AK5" s="11">
        <v>110</v>
      </c>
      <c r="AL5" s="11">
        <v>111</v>
      </c>
      <c r="AM5" s="11">
        <v>112</v>
      </c>
      <c r="AN5" s="11">
        <v>113</v>
      </c>
      <c r="AO5" s="11">
        <v>114</v>
      </c>
      <c r="AP5" s="11">
        <v>115</v>
      </c>
      <c r="AQ5" s="11">
        <v>116</v>
      </c>
      <c r="AR5" s="11">
        <v>117</v>
      </c>
      <c r="AS5" s="11">
        <v>118</v>
      </c>
      <c r="AT5" s="11">
        <v>119</v>
      </c>
      <c r="AU5" s="11">
        <v>120</v>
      </c>
      <c r="AV5" s="11" t="s">
        <v>28</v>
      </c>
      <c r="BD5" s="5"/>
      <c r="BE5" s="6"/>
      <c r="BF5" s="6"/>
      <c r="BG5" s="6"/>
      <c r="BH5" s="6"/>
      <c r="BI5" s="6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</row>
    <row r="6" spans="1:74" x14ac:dyDescent="0.2">
      <c r="A6" s="19"/>
      <c r="B6" s="20"/>
      <c r="C6" s="20"/>
      <c r="D6" s="20"/>
      <c r="E6" s="21"/>
      <c r="F6" s="22"/>
      <c r="H6" s="11"/>
      <c r="P6" s="11" t="s">
        <v>31</v>
      </c>
      <c r="Q6" s="17">
        <v>5</v>
      </c>
      <c r="R6" s="11">
        <v>121</v>
      </c>
      <c r="S6" s="11">
        <v>122</v>
      </c>
      <c r="T6" s="11">
        <v>123</v>
      </c>
      <c r="U6" s="11">
        <v>124</v>
      </c>
      <c r="V6" s="11">
        <v>125</v>
      </c>
      <c r="W6" s="11">
        <v>126</v>
      </c>
      <c r="X6" s="11">
        <v>127</v>
      </c>
      <c r="Y6" s="11">
        <v>128</v>
      </c>
      <c r="Z6" s="11">
        <v>129</v>
      </c>
      <c r="AA6" s="11">
        <v>130</v>
      </c>
      <c r="AB6" s="11">
        <v>131</v>
      </c>
      <c r="AC6" s="11">
        <v>132</v>
      </c>
      <c r="AD6" s="11">
        <v>133</v>
      </c>
      <c r="AE6" s="11">
        <v>134</v>
      </c>
      <c r="AF6" s="11">
        <v>135</v>
      </c>
      <c r="AG6" s="11">
        <v>136</v>
      </c>
      <c r="AH6" s="11">
        <v>137</v>
      </c>
      <c r="AI6" s="11">
        <v>138</v>
      </c>
      <c r="AJ6" s="11">
        <v>139</v>
      </c>
      <c r="AK6" s="11">
        <v>140</v>
      </c>
      <c r="AL6" s="11">
        <v>141</v>
      </c>
      <c r="AM6" s="11">
        <v>142</v>
      </c>
      <c r="AN6" s="11">
        <v>143</v>
      </c>
      <c r="AO6" s="11">
        <v>144</v>
      </c>
      <c r="AP6" s="11">
        <v>145</v>
      </c>
      <c r="AQ6" s="11">
        <v>146</v>
      </c>
      <c r="AR6" s="11">
        <v>147</v>
      </c>
      <c r="AS6" s="11">
        <v>148</v>
      </c>
      <c r="AT6" s="11">
        <v>149</v>
      </c>
      <c r="AU6" s="11">
        <v>150</v>
      </c>
      <c r="AV6" s="11">
        <v>151</v>
      </c>
    </row>
    <row r="7" spans="1:74" ht="15" customHeight="1" x14ac:dyDescent="0.2">
      <c r="A7" s="23" t="s">
        <v>49</v>
      </c>
      <c r="B7" s="20"/>
      <c r="C7" s="20"/>
      <c r="D7" s="20"/>
      <c r="E7" s="21"/>
      <c r="F7" s="22"/>
      <c r="P7" s="11" t="s">
        <v>32</v>
      </c>
      <c r="Q7" s="17">
        <v>6</v>
      </c>
      <c r="R7" s="11">
        <v>152</v>
      </c>
      <c r="S7" s="11">
        <v>153</v>
      </c>
      <c r="T7" s="11">
        <v>154</v>
      </c>
      <c r="U7" s="11">
        <v>155</v>
      </c>
      <c r="V7" s="11">
        <v>156</v>
      </c>
      <c r="W7" s="11">
        <v>157</v>
      </c>
      <c r="X7" s="11">
        <v>158</v>
      </c>
      <c r="Y7" s="11">
        <v>159</v>
      </c>
      <c r="Z7" s="11">
        <v>160</v>
      </c>
      <c r="AA7" s="11">
        <v>161</v>
      </c>
      <c r="AB7" s="11">
        <v>162</v>
      </c>
      <c r="AC7" s="11">
        <v>163</v>
      </c>
      <c r="AD7" s="11">
        <v>164</v>
      </c>
      <c r="AE7" s="11">
        <v>165</v>
      </c>
      <c r="AF7" s="11">
        <v>166</v>
      </c>
      <c r="AG7" s="11">
        <v>167</v>
      </c>
      <c r="AH7" s="11">
        <v>168</v>
      </c>
      <c r="AI7" s="11">
        <v>169</v>
      </c>
      <c r="AJ7" s="11">
        <v>170</v>
      </c>
      <c r="AK7" s="11">
        <v>171</v>
      </c>
      <c r="AL7" s="11">
        <v>172</v>
      </c>
      <c r="AM7" s="11">
        <v>173</v>
      </c>
      <c r="AN7" s="11">
        <v>174</v>
      </c>
      <c r="AO7" s="11">
        <v>175</v>
      </c>
      <c r="AP7" s="11">
        <v>176</v>
      </c>
      <c r="AQ7" s="11">
        <v>177</v>
      </c>
      <c r="AR7" s="11">
        <v>178</v>
      </c>
      <c r="AS7" s="11">
        <v>179</v>
      </c>
      <c r="AT7" s="11">
        <v>180</v>
      </c>
      <c r="AU7" s="11">
        <v>181</v>
      </c>
      <c r="AV7" s="11" t="s">
        <v>28</v>
      </c>
    </row>
    <row r="8" spans="1:74" ht="15" customHeight="1" x14ac:dyDescent="0.2">
      <c r="A8" s="19" t="s">
        <v>2</v>
      </c>
      <c r="B8" s="71" t="s">
        <v>55</v>
      </c>
      <c r="C8" s="72"/>
      <c r="D8" s="72"/>
      <c r="E8" s="73"/>
      <c r="F8" s="7"/>
      <c r="G8" s="12"/>
      <c r="P8" s="11" t="s">
        <v>33</v>
      </c>
      <c r="Q8" s="17">
        <v>7</v>
      </c>
      <c r="R8" s="11">
        <v>182</v>
      </c>
      <c r="S8" s="11">
        <v>183</v>
      </c>
      <c r="T8" s="11">
        <v>184</v>
      </c>
      <c r="U8" s="11">
        <v>185</v>
      </c>
      <c r="V8" s="11">
        <v>186</v>
      </c>
      <c r="W8" s="11">
        <v>187</v>
      </c>
      <c r="X8" s="11">
        <v>188</v>
      </c>
      <c r="Y8" s="11">
        <v>189</v>
      </c>
      <c r="Z8" s="11">
        <v>190</v>
      </c>
      <c r="AA8" s="11">
        <v>191</v>
      </c>
      <c r="AB8" s="11">
        <v>192</v>
      </c>
      <c r="AC8" s="11">
        <v>193</v>
      </c>
      <c r="AD8" s="11">
        <v>194</v>
      </c>
      <c r="AE8" s="11">
        <v>195</v>
      </c>
      <c r="AF8" s="11">
        <v>196</v>
      </c>
      <c r="AG8" s="11">
        <v>197</v>
      </c>
      <c r="AH8" s="11">
        <v>198</v>
      </c>
      <c r="AI8" s="11">
        <v>199</v>
      </c>
      <c r="AJ8" s="11">
        <v>200</v>
      </c>
      <c r="AK8" s="11">
        <v>201</v>
      </c>
      <c r="AL8" s="11">
        <v>202</v>
      </c>
      <c r="AM8" s="11">
        <v>203</v>
      </c>
      <c r="AN8" s="11">
        <v>204</v>
      </c>
      <c r="AO8" s="11">
        <v>205</v>
      </c>
      <c r="AP8" s="11">
        <v>206</v>
      </c>
      <c r="AQ8" s="11">
        <v>207</v>
      </c>
      <c r="AR8" s="11">
        <v>208</v>
      </c>
      <c r="AS8" s="11">
        <v>209</v>
      </c>
      <c r="AT8" s="11">
        <v>210</v>
      </c>
      <c r="AU8" s="11">
        <v>211</v>
      </c>
      <c r="AV8" s="11">
        <v>212</v>
      </c>
    </row>
    <row r="9" spans="1:74" ht="15" customHeight="1" x14ac:dyDescent="0.2">
      <c r="A9" s="19" t="s">
        <v>3</v>
      </c>
      <c r="B9" s="1">
        <v>-24</v>
      </c>
      <c r="C9" s="25" t="s">
        <v>4</v>
      </c>
      <c r="D9" s="1">
        <v>-11</v>
      </c>
      <c r="E9" s="26" t="s">
        <v>5</v>
      </c>
      <c r="F9" s="27"/>
      <c r="H9" s="11"/>
      <c r="I9" s="24">
        <f>+B9+(D9/60)</f>
        <v>-24.183333333333334</v>
      </c>
      <c r="J9" s="28">
        <f>RADIANS(I9)</f>
        <v>-0.42207879077396204</v>
      </c>
      <c r="P9" s="11" t="s">
        <v>34</v>
      </c>
      <c r="Q9" s="17">
        <v>8</v>
      </c>
      <c r="R9" s="11">
        <v>213</v>
      </c>
      <c r="S9" s="11">
        <v>214</v>
      </c>
      <c r="T9" s="11">
        <v>215</v>
      </c>
      <c r="U9" s="11">
        <v>216</v>
      </c>
      <c r="V9" s="11">
        <v>217</v>
      </c>
      <c r="W9" s="11">
        <v>218</v>
      </c>
      <c r="X9" s="11">
        <v>219</v>
      </c>
      <c r="Y9" s="11">
        <v>220</v>
      </c>
      <c r="Z9" s="11">
        <v>221</v>
      </c>
      <c r="AA9" s="11">
        <v>222</v>
      </c>
      <c r="AB9" s="11">
        <v>223</v>
      </c>
      <c r="AC9" s="11">
        <v>224</v>
      </c>
      <c r="AD9" s="11">
        <v>225</v>
      </c>
      <c r="AE9" s="11">
        <v>226</v>
      </c>
      <c r="AF9" s="11">
        <v>227</v>
      </c>
      <c r="AG9" s="11">
        <v>228</v>
      </c>
      <c r="AH9" s="11">
        <v>229</v>
      </c>
      <c r="AI9" s="11">
        <v>230</v>
      </c>
      <c r="AJ9" s="11">
        <v>231</v>
      </c>
      <c r="AK9" s="11">
        <v>232</v>
      </c>
      <c r="AL9" s="11">
        <v>233</v>
      </c>
      <c r="AM9" s="11">
        <v>234</v>
      </c>
      <c r="AN9" s="11">
        <v>235</v>
      </c>
      <c r="AO9" s="11">
        <v>236</v>
      </c>
      <c r="AP9" s="11">
        <v>237</v>
      </c>
      <c r="AQ9" s="11">
        <v>238</v>
      </c>
      <c r="AR9" s="11">
        <v>239</v>
      </c>
      <c r="AS9" s="11">
        <v>240</v>
      </c>
      <c r="AT9" s="11">
        <v>241</v>
      </c>
      <c r="AU9" s="11">
        <v>242</v>
      </c>
      <c r="AV9" s="11">
        <v>243</v>
      </c>
    </row>
    <row r="10" spans="1:74" ht="15" customHeight="1" x14ac:dyDescent="0.2">
      <c r="A10" s="19" t="s">
        <v>6</v>
      </c>
      <c r="B10" s="29"/>
      <c r="C10" s="25" t="s">
        <v>7</v>
      </c>
      <c r="D10" s="29"/>
      <c r="E10" s="26" t="s">
        <v>8</v>
      </c>
      <c r="F10" s="27"/>
      <c r="G10" s="8">
        <f>INDEX(R2:AV13,P1,Q1)</f>
        <v>235</v>
      </c>
      <c r="P10" s="11" t="s">
        <v>35</v>
      </c>
      <c r="Q10" s="17">
        <v>9</v>
      </c>
      <c r="R10" s="11">
        <v>244</v>
      </c>
      <c r="S10" s="11">
        <v>245</v>
      </c>
      <c r="T10" s="11">
        <v>246</v>
      </c>
      <c r="U10" s="11">
        <v>247</v>
      </c>
      <c r="V10" s="11">
        <v>248</v>
      </c>
      <c r="W10" s="11">
        <v>249</v>
      </c>
      <c r="X10" s="11">
        <v>250</v>
      </c>
      <c r="Y10" s="11">
        <v>251</v>
      </c>
      <c r="Z10" s="11">
        <v>252</v>
      </c>
      <c r="AA10" s="11">
        <v>253</v>
      </c>
      <c r="AB10" s="11">
        <v>254</v>
      </c>
      <c r="AC10" s="11">
        <v>255</v>
      </c>
      <c r="AD10" s="11">
        <v>256</v>
      </c>
      <c r="AE10" s="11">
        <v>257</v>
      </c>
      <c r="AF10" s="11">
        <v>258</v>
      </c>
      <c r="AG10" s="11">
        <v>259</v>
      </c>
      <c r="AH10" s="11">
        <v>260</v>
      </c>
      <c r="AI10" s="11">
        <v>261</v>
      </c>
      <c r="AJ10" s="11">
        <v>262</v>
      </c>
      <c r="AK10" s="11">
        <v>263</v>
      </c>
      <c r="AL10" s="11">
        <v>264</v>
      </c>
      <c r="AM10" s="11">
        <v>265</v>
      </c>
      <c r="AN10" s="11">
        <v>266</v>
      </c>
      <c r="AO10" s="11">
        <v>267</v>
      </c>
      <c r="AP10" s="11">
        <v>268</v>
      </c>
      <c r="AQ10" s="11">
        <v>269</v>
      </c>
      <c r="AR10" s="11">
        <v>270</v>
      </c>
      <c r="AS10" s="11">
        <v>271</v>
      </c>
      <c r="AT10" s="11">
        <v>272</v>
      </c>
      <c r="AU10" s="11">
        <v>273</v>
      </c>
      <c r="AV10" s="11" t="s">
        <v>28</v>
      </c>
    </row>
    <row r="11" spans="1:74" ht="15" customHeight="1" x14ac:dyDescent="0.2">
      <c r="A11" s="19" t="s">
        <v>9</v>
      </c>
      <c r="B11" s="1">
        <v>12</v>
      </c>
      <c r="C11" s="20"/>
      <c r="D11" s="30"/>
      <c r="E11" s="31"/>
      <c r="F11" s="32"/>
      <c r="G11" s="12"/>
      <c r="P11" s="11" t="s">
        <v>36</v>
      </c>
      <c r="Q11" s="17">
        <v>10</v>
      </c>
      <c r="R11" s="11">
        <v>274</v>
      </c>
      <c r="S11" s="11">
        <v>275</v>
      </c>
      <c r="T11" s="11">
        <v>276</v>
      </c>
      <c r="U11" s="11">
        <v>277</v>
      </c>
      <c r="V11" s="11">
        <v>278</v>
      </c>
      <c r="W11" s="11">
        <v>279</v>
      </c>
      <c r="X11" s="11">
        <v>280</v>
      </c>
      <c r="Y11" s="11">
        <v>281</v>
      </c>
      <c r="Z11" s="11">
        <v>282</v>
      </c>
      <c r="AA11" s="11">
        <v>283</v>
      </c>
      <c r="AB11" s="11">
        <v>284</v>
      </c>
      <c r="AC11" s="11">
        <v>285</v>
      </c>
      <c r="AD11" s="11">
        <v>286</v>
      </c>
      <c r="AE11" s="11">
        <v>287</v>
      </c>
      <c r="AF11" s="11">
        <v>288</v>
      </c>
      <c r="AG11" s="11">
        <v>289</v>
      </c>
      <c r="AH11" s="11">
        <v>290</v>
      </c>
      <c r="AI11" s="11">
        <v>291</v>
      </c>
      <c r="AJ11" s="11">
        <v>292</v>
      </c>
      <c r="AK11" s="11">
        <v>293</v>
      </c>
      <c r="AL11" s="11">
        <v>294</v>
      </c>
      <c r="AM11" s="11">
        <v>295</v>
      </c>
      <c r="AN11" s="11">
        <v>296</v>
      </c>
      <c r="AO11" s="11">
        <v>297</v>
      </c>
      <c r="AP11" s="11">
        <v>298</v>
      </c>
      <c r="AQ11" s="11">
        <v>299</v>
      </c>
      <c r="AR11" s="11">
        <v>300</v>
      </c>
      <c r="AS11" s="11">
        <v>301</v>
      </c>
      <c r="AT11" s="11">
        <v>302</v>
      </c>
      <c r="AU11" s="11">
        <v>303</v>
      </c>
      <c r="AV11" s="11">
        <v>304</v>
      </c>
    </row>
    <row r="12" spans="1:74" ht="9.75" customHeight="1" thickBot="1" x14ac:dyDescent="0.25">
      <c r="A12" s="33"/>
      <c r="B12" s="2"/>
      <c r="C12" s="2"/>
      <c r="D12" s="2"/>
      <c r="E12" s="3"/>
      <c r="F12" s="9"/>
      <c r="G12" s="12"/>
      <c r="P12" s="11" t="s">
        <v>37</v>
      </c>
      <c r="Q12" s="17">
        <v>11</v>
      </c>
      <c r="R12" s="11">
        <v>305</v>
      </c>
      <c r="S12" s="11">
        <v>306</v>
      </c>
      <c r="T12" s="11">
        <v>307</v>
      </c>
      <c r="U12" s="11">
        <v>308</v>
      </c>
      <c r="V12" s="11">
        <v>309</v>
      </c>
      <c r="W12" s="11">
        <v>310</v>
      </c>
      <c r="X12" s="11">
        <v>311</v>
      </c>
      <c r="Y12" s="11">
        <v>312</v>
      </c>
      <c r="Z12" s="11">
        <v>313</v>
      </c>
      <c r="AA12" s="11">
        <v>314</v>
      </c>
      <c r="AB12" s="11">
        <v>315</v>
      </c>
      <c r="AC12" s="11">
        <v>316</v>
      </c>
      <c r="AD12" s="11">
        <v>317</v>
      </c>
      <c r="AE12" s="11">
        <v>318</v>
      </c>
      <c r="AF12" s="11">
        <v>319</v>
      </c>
      <c r="AG12" s="11">
        <v>320</v>
      </c>
      <c r="AH12" s="11">
        <v>321</v>
      </c>
      <c r="AI12" s="11">
        <v>322</v>
      </c>
      <c r="AJ12" s="11">
        <v>323</v>
      </c>
      <c r="AK12" s="11">
        <v>324</v>
      </c>
      <c r="AL12" s="11">
        <v>325</v>
      </c>
      <c r="AM12" s="11">
        <v>326</v>
      </c>
      <c r="AN12" s="11">
        <v>327</v>
      </c>
      <c r="AO12" s="11">
        <v>328</v>
      </c>
      <c r="AP12" s="11">
        <v>329</v>
      </c>
      <c r="AQ12" s="11">
        <v>330</v>
      </c>
      <c r="AR12" s="11">
        <v>331</v>
      </c>
      <c r="AS12" s="11">
        <v>332</v>
      </c>
      <c r="AT12" s="11">
        <v>333</v>
      </c>
      <c r="AU12" s="11">
        <v>334</v>
      </c>
      <c r="AV12" s="11" t="s">
        <v>28</v>
      </c>
    </row>
    <row r="13" spans="1:74" ht="13.9" customHeight="1" x14ac:dyDescent="0.2">
      <c r="A13" s="34" t="s">
        <v>10</v>
      </c>
      <c r="B13" s="35"/>
      <c r="C13" s="35"/>
      <c r="D13" s="35"/>
      <c r="E13" s="36"/>
      <c r="F13" s="22"/>
      <c r="G13" s="37"/>
      <c r="H13" s="37"/>
      <c r="I13" s="37"/>
      <c r="J13" s="37"/>
      <c r="K13" s="37"/>
      <c r="L13" s="37"/>
      <c r="M13" s="37"/>
      <c r="N13" s="37"/>
      <c r="O13" s="37"/>
      <c r="P13" s="11" t="s">
        <v>38</v>
      </c>
      <c r="Q13" s="17">
        <v>12</v>
      </c>
      <c r="R13" s="37">
        <v>335</v>
      </c>
      <c r="S13" s="11">
        <v>336</v>
      </c>
      <c r="T13" s="11">
        <v>337</v>
      </c>
      <c r="U13" s="11">
        <v>338</v>
      </c>
      <c r="V13" s="11">
        <v>339</v>
      </c>
      <c r="W13" s="11">
        <v>340</v>
      </c>
      <c r="X13" s="11">
        <v>341</v>
      </c>
      <c r="Y13" s="11">
        <v>342</v>
      </c>
      <c r="Z13" s="11">
        <v>343</v>
      </c>
      <c r="AA13" s="11">
        <v>344</v>
      </c>
      <c r="AB13" s="11">
        <v>345</v>
      </c>
      <c r="AC13" s="11">
        <v>346</v>
      </c>
      <c r="AD13" s="11">
        <v>347</v>
      </c>
      <c r="AE13" s="11">
        <v>348</v>
      </c>
      <c r="AF13" s="11">
        <v>349</v>
      </c>
      <c r="AG13" s="11">
        <v>350</v>
      </c>
      <c r="AH13" s="11">
        <v>351</v>
      </c>
      <c r="AI13" s="11">
        <v>352</v>
      </c>
      <c r="AJ13" s="11">
        <v>353</v>
      </c>
      <c r="AK13" s="11">
        <v>354</v>
      </c>
      <c r="AL13" s="11">
        <v>355</v>
      </c>
      <c r="AM13" s="11">
        <v>356</v>
      </c>
      <c r="AN13" s="11">
        <v>357</v>
      </c>
      <c r="AO13" s="11">
        <v>358</v>
      </c>
      <c r="AP13" s="11">
        <v>359</v>
      </c>
      <c r="AQ13" s="11">
        <v>360</v>
      </c>
      <c r="AR13" s="11">
        <v>361</v>
      </c>
      <c r="AS13" s="11">
        <v>362</v>
      </c>
      <c r="AT13" s="11">
        <v>363</v>
      </c>
      <c r="AU13" s="11">
        <v>364</v>
      </c>
      <c r="AV13" s="11">
        <v>365</v>
      </c>
    </row>
    <row r="14" spans="1:74" ht="15" customHeight="1" thickBot="1" x14ac:dyDescent="0.25">
      <c r="A14" s="38" t="s">
        <v>11</v>
      </c>
      <c r="B14" s="39"/>
      <c r="C14" s="39"/>
      <c r="D14" s="39"/>
      <c r="E14" s="40"/>
      <c r="F14" s="22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17">
        <v>13</v>
      </c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</row>
    <row r="15" spans="1:74" ht="10.5" customHeight="1" x14ac:dyDescent="0.2">
      <c r="A15" s="41"/>
      <c r="B15" s="22"/>
      <c r="C15" s="22"/>
      <c r="D15" s="22"/>
      <c r="E15" s="42"/>
      <c r="F15" s="22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17">
        <v>14</v>
      </c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</row>
    <row r="16" spans="1:74" x14ac:dyDescent="0.2">
      <c r="A16" s="58" t="s">
        <v>12</v>
      </c>
      <c r="B16" s="59"/>
      <c r="C16" s="59"/>
      <c r="D16" s="59"/>
      <c r="E16" s="60"/>
      <c r="F16" s="22"/>
      <c r="H16" s="11"/>
      <c r="Q16" s="17">
        <v>15</v>
      </c>
    </row>
    <row r="17" spans="1:17" x14ac:dyDescent="0.2">
      <c r="A17" s="61" t="s">
        <v>13</v>
      </c>
      <c r="B17" s="62">
        <f>+G18</f>
        <v>-24.183333333333334</v>
      </c>
      <c r="C17" s="63" t="s">
        <v>4</v>
      </c>
      <c r="D17" s="62"/>
      <c r="E17" s="60"/>
      <c r="F17" s="22"/>
      <c r="H17" s="24" t="s">
        <v>39</v>
      </c>
      <c r="I17" s="11" t="s">
        <v>40</v>
      </c>
      <c r="Q17" s="17">
        <v>16</v>
      </c>
    </row>
    <row r="18" spans="1:17" x14ac:dyDescent="0.2">
      <c r="A18" s="61" t="s">
        <v>14</v>
      </c>
      <c r="B18" s="62">
        <f t="shared" ref="B18:B26" si="0">+G19</f>
        <v>11.68275340328417</v>
      </c>
      <c r="C18" s="63" t="s">
        <v>4</v>
      </c>
      <c r="D18" s="64"/>
      <c r="E18" s="60"/>
      <c r="F18" s="22"/>
      <c r="G18" s="43">
        <f>+I9</f>
        <v>-24.183333333333334</v>
      </c>
      <c r="H18" s="28">
        <f>RADIANS(G18)</f>
        <v>-0.42207879077396204</v>
      </c>
      <c r="Q18" s="17">
        <v>17</v>
      </c>
    </row>
    <row r="19" spans="1:17" x14ac:dyDescent="0.2">
      <c r="A19" s="61" t="s">
        <v>15</v>
      </c>
      <c r="B19" s="65">
        <f t="shared" si="0"/>
        <v>84.672033549181933</v>
      </c>
      <c r="C19" s="63" t="s">
        <v>4</v>
      </c>
      <c r="D19" s="65"/>
      <c r="E19" s="60"/>
      <c r="F19" s="22"/>
      <c r="G19" s="44">
        <f>+L19</f>
        <v>11.68275340328417</v>
      </c>
      <c r="H19" s="28">
        <f>RADIANS(G19)</f>
        <v>0.20390251258588168</v>
      </c>
      <c r="J19" s="11">
        <f>2*PI()*(G10+284)/365.242217</f>
        <v>8.928248221716947</v>
      </c>
      <c r="K19" s="11">
        <f>+J19+0.007133*SIN(J19)+0.03268*COS(J19)-0.000318*SIN(2*J19)+0.000145*COS(2*J19)</f>
        <v>8.9032582019521218</v>
      </c>
      <c r="L19" s="45">
        <f>23.45*SIN(K19)</f>
        <v>11.68275340328417</v>
      </c>
      <c r="M19" s="46">
        <f>TRUNC(L19)</f>
        <v>11</v>
      </c>
      <c r="N19" s="46">
        <f>(L19-M19)*60</f>
        <v>40.965204197050227</v>
      </c>
      <c r="Q19" s="17">
        <v>18</v>
      </c>
    </row>
    <row r="20" spans="1:17" x14ac:dyDescent="0.2">
      <c r="A20" s="61" t="s">
        <v>16</v>
      </c>
      <c r="B20" s="65">
        <f t="shared" si="0"/>
        <v>0</v>
      </c>
      <c r="C20" s="63" t="s">
        <v>4</v>
      </c>
      <c r="D20" s="65"/>
      <c r="E20" s="60"/>
      <c r="F20" s="22"/>
      <c r="G20" s="47">
        <f>+H20*360/(2*PI())</f>
        <v>84.672033549181933</v>
      </c>
      <c r="H20" s="28">
        <f>ACOS(-TAN($H19)*TAN(J$9))</f>
        <v>1.4778057697923248</v>
      </c>
      <c r="Q20" s="17">
        <v>19</v>
      </c>
    </row>
    <row r="21" spans="1:17" x14ac:dyDescent="0.2">
      <c r="A21" s="61" t="s">
        <v>17</v>
      </c>
      <c r="B21" s="65">
        <f t="shared" si="0"/>
        <v>11.289604473224257</v>
      </c>
      <c r="C21" s="63" t="s">
        <v>18</v>
      </c>
      <c r="D21" s="65"/>
      <c r="E21" s="60"/>
      <c r="F21" s="22"/>
      <c r="G21" s="47">
        <f>+B11*15-180</f>
        <v>0</v>
      </c>
      <c r="H21" s="28">
        <f>RADIANS(G21)</f>
        <v>0</v>
      </c>
      <c r="I21" s="48">
        <f>SIN(H19)*SIN(H18)+COS(H19)*COS(H18)*COS(H21)</f>
        <v>0.81038857121660957</v>
      </c>
      <c r="Q21" s="17">
        <v>20</v>
      </c>
    </row>
    <row r="22" spans="1:17" x14ac:dyDescent="0.2">
      <c r="A22" s="61" t="s">
        <v>19</v>
      </c>
      <c r="B22" s="65">
        <f t="shared" si="0"/>
        <v>12.184524469756546</v>
      </c>
      <c r="C22" s="63" t="s">
        <v>18</v>
      </c>
      <c r="D22" s="65"/>
      <c r="E22" s="60"/>
      <c r="F22" s="22"/>
      <c r="G22" s="47">
        <f>H20*360/(2*PI())*2/15</f>
        <v>11.289604473224257</v>
      </c>
      <c r="Q22" s="17">
        <v>21</v>
      </c>
    </row>
    <row r="23" spans="1:17" x14ac:dyDescent="0.2">
      <c r="A23" s="61" t="s">
        <v>20</v>
      </c>
      <c r="B23" s="65">
        <f t="shared" si="0"/>
        <v>54.133913263382496</v>
      </c>
      <c r="C23" s="63" t="s">
        <v>4</v>
      </c>
      <c r="D23" s="65"/>
      <c r="E23" s="60"/>
      <c r="F23" s="22"/>
      <c r="G23" s="47">
        <f>2/15*ACOS((SIN((-6)*2*PI()/360)-SIN(H19)*SIN(H18))/(COS(H19)*COS(H18)))*360/(2*PI())</f>
        <v>12.184524469756546</v>
      </c>
      <c r="H23" s="28"/>
      <c r="Q23" s="17">
        <v>22</v>
      </c>
    </row>
    <row r="24" spans="1:17" x14ac:dyDescent="0.2">
      <c r="A24" s="61" t="s">
        <v>21</v>
      </c>
      <c r="B24" s="65">
        <f t="shared" si="0"/>
        <v>54.13391326338251</v>
      </c>
      <c r="C24" s="63" t="s">
        <v>4</v>
      </c>
      <c r="D24" s="65"/>
      <c r="E24" s="60"/>
      <c r="F24" s="22"/>
      <c r="G24" s="47">
        <f>90+G18-G19</f>
        <v>54.133913263382496</v>
      </c>
      <c r="H24" s="28">
        <f>RADIANS(G24)</f>
        <v>0.94481502343505286</v>
      </c>
      <c r="Q24" s="17">
        <v>23</v>
      </c>
    </row>
    <row r="25" spans="1:17" ht="14.25" x14ac:dyDescent="0.2">
      <c r="A25" s="66" t="s">
        <v>22</v>
      </c>
      <c r="B25" s="62">
        <f t="shared" si="0"/>
        <v>1.5771461765689805</v>
      </c>
      <c r="C25" s="67" t="s">
        <v>52</v>
      </c>
      <c r="D25" s="62"/>
      <c r="E25" s="60"/>
      <c r="F25" s="22"/>
      <c r="G25" s="47">
        <f>+H25*360/(2*PI())</f>
        <v>54.13391326338251</v>
      </c>
      <c r="H25" s="24">
        <f>+ASIN(I21)</f>
        <v>0.94481502343505308</v>
      </c>
      <c r="Q25" s="17">
        <v>24</v>
      </c>
    </row>
    <row r="26" spans="1:17" ht="14.25" x14ac:dyDescent="0.2">
      <c r="A26" s="61" t="s">
        <v>23</v>
      </c>
      <c r="B26" s="68">
        <f t="shared" si="0"/>
        <v>684.11072142904686</v>
      </c>
      <c r="C26" s="67" t="s">
        <v>53</v>
      </c>
      <c r="D26" s="65"/>
      <c r="E26" s="60"/>
      <c r="F26" s="22"/>
      <c r="G26" s="43">
        <f>+B28*SIN(H25)</f>
        <v>1.5771461765689805</v>
      </c>
      <c r="I26" s="49" t="s">
        <v>41</v>
      </c>
      <c r="Q26" s="17">
        <v>25</v>
      </c>
    </row>
    <row r="27" spans="1:17" x14ac:dyDescent="0.2">
      <c r="A27" s="61"/>
      <c r="B27" s="59"/>
      <c r="C27" s="59"/>
      <c r="D27" s="59"/>
      <c r="E27" s="60"/>
      <c r="F27" s="22"/>
      <c r="G27" s="47">
        <f>24*B28*60/PI()*(H20*SIN(H19)*SIN(H18)+COS(H19)*COS(H18)*SIN(H20))</f>
        <v>684.11072142904686</v>
      </c>
      <c r="I27" s="49" t="s">
        <v>42</v>
      </c>
      <c r="Q27" s="17">
        <v>26</v>
      </c>
    </row>
    <row r="28" spans="1:17" ht="15" thickBot="1" x14ac:dyDescent="0.25">
      <c r="A28" s="61" t="s">
        <v>24</v>
      </c>
      <c r="B28" s="69">
        <f>+J31</f>
        <v>1.9461604378270823</v>
      </c>
      <c r="C28" s="67" t="s">
        <v>52</v>
      </c>
      <c r="D28" s="70"/>
      <c r="E28" s="60"/>
      <c r="F28" s="22"/>
      <c r="I28" s="49" t="s">
        <v>43</v>
      </c>
      <c r="J28" s="49">
        <f>+G10</f>
        <v>235</v>
      </c>
      <c r="Q28" s="17">
        <v>27</v>
      </c>
    </row>
    <row r="29" spans="1:17" s="53" customFormat="1" ht="13.5" thickBot="1" x14ac:dyDescent="0.25">
      <c r="A29" s="50" t="s">
        <v>25</v>
      </c>
      <c r="B29" s="51"/>
      <c r="C29" s="51"/>
      <c r="D29" s="51"/>
      <c r="E29" s="52"/>
      <c r="F29" s="22"/>
      <c r="H29" s="54"/>
      <c r="I29" s="55" t="s">
        <v>44</v>
      </c>
      <c r="J29" s="53">
        <f>1+0.012*SIN(186+G10*2*PI()/365)+0.012*COS(186+G10*2*PI()/365)</f>
        <v>1.0122495359116102</v>
      </c>
      <c r="Q29" s="56">
        <v>28</v>
      </c>
    </row>
    <row r="30" spans="1:17" ht="5.25" customHeight="1" x14ac:dyDescent="0.2">
      <c r="A30" s="22"/>
      <c r="B30" s="22"/>
      <c r="C30" s="22"/>
      <c r="D30" s="22"/>
      <c r="E30" s="22"/>
      <c r="F30" s="37"/>
      <c r="I30" s="49" t="s">
        <v>45</v>
      </c>
      <c r="J30" s="11">
        <v>1.97</v>
      </c>
      <c r="Q30" s="17">
        <v>29</v>
      </c>
    </row>
    <row r="31" spans="1:17" hidden="1" x14ac:dyDescent="0.2">
      <c r="A31" s="57"/>
      <c r="B31" s="37"/>
      <c r="C31" s="37"/>
      <c r="D31" s="37"/>
      <c r="E31" s="37"/>
      <c r="F31" s="37"/>
      <c r="I31" s="49" t="s">
        <v>41</v>
      </c>
      <c r="J31" s="11">
        <f>+J30/J29</f>
        <v>1.9461604378270823</v>
      </c>
      <c r="Q31" s="17">
        <v>30</v>
      </c>
    </row>
    <row r="32" spans="1:17" hidden="1" x14ac:dyDescent="0.2">
      <c r="A32" s="37"/>
      <c r="B32" s="37"/>
      <c r="C32" s="37"/>
      <c r="D32" s="37"/>
      <c r="E32" s="37"/>
      <c r="F32" s="37"/>
      <c r="I32" s="49" t="s">
        <v>46</v>
      </c>
      <c r="Q32" s="17">
        <v>31</v>
      </c>
    </row>
    <row r="33" spans="9:9" hidden="1" x14ac:dyDescent="0.2">
      <c r="I33" s="48" t="s">
        <v>47</v>
      </c>
    </row>
    <row r="34" spans="9:9" hidden="1" x14ac:dyDescent="0.2">
      <c r="I34" s="48" t="s">
        <v>48</v>
      </c>
    </row>
  </sheetData>
  <sheetProtection algorithmName="SHA-512" hashValue="NkXBF3wzGwvL4xbnDdjzwTV+VFGcxOS6ecAgmfWhhr4kOyaKDkFvBhRo2xluM5+8w4RmDvrz9UbtwCO5fftNWA==" saltValue="ejRpO1dBGfKH3hcm5YHbhw==" spinCount="100000" sheet="1" objects="1" scenarios="1"/>
  <protectedRanges>
    <protectedRange password="C4A2" sqref="B17:B28" name="Rango2"/>
    <protectedRange password="C4A2" sqref="B8:E11" name="Rango1"/>
  </protectedRanges>
  <mergeCells count="8">
    <mergeCell ref="B8:E8"/>
    <mergeCell ref="BF2:BG2"/>
    <mergeCell ref="BH2:BI2"/>
    <mergeCell ref="A1:E1"/>
    <mergeCell ref="A2:E2"/>
    <mergeCell ref="A3:E3"/>
    <mergeCell ref="A4:E4"/>
    <mergeCell ref="A5:E5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0</xdr:rowOff>
                  </from>
                  <to>
                    <xdr:col>4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Clima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Fabio D. Alabar</cp:lastModifiedBy>
  <dcterms:created xsi:type="dcterms:W3CDTF">2005-04-05T20:34:57Z</dcterms:created>
  <dcterms:modified xsi:type="dcterms:W3CDTF">2017-06-15T18:58:37Z</dcterms:modified>
</cp:coreProperties>
</file>