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abio D. Alabar\Documents\Agroclimatologia\CURSOS\Para HORACIO\BHS\"/>
    </mc:Choice>
  </mc:AlternateContent>
  <bookViews>
    <workbookView minimized="1" xWindow="0" yWindow="0" windowWidth="20490" windowHeight="7365" activeTab="1"/>
  </bookViews>
  <sheets>
    <sheet name="Inicio" sheetId="23" r:id="rId1"/>
    <sheet name="Datos" sheetId="1" r:id="rId2"/>
    <sheet name="Resultados" sheetId="2" r:id="rId3"/>
    <sheet name="Cultivo de Verano" sheetId="28" r:id="rId4"/>
    <sheet name="Cultivo de Invierno" sheetId="29" r:id="rId5"/>
    <sheet name="Anual" sheetId="27" r:id="rId6"/>
  </sheets>
  <definedNames>
    <definedName name="_xlnm.Print_Area" localSheetId="2">Resultados!$A$1:$N$64</definedName>
  </definedNames>
  <calcPr calcId="152511"/>
</workbook>
</file>

<file path=xl/calcChain.xml><?xml version="1.0" encoding="utf-8"?>
<calcChain xmlns="http://schemas.openxmlformats.org/spreadsheetml/2006/main">
  <c r="B84" i="1" l="1"/>
  <c r="A52" i="1"/>
  <c r="R84" i="1"/>
  <c r="C116" i="1" s="1"/>
  <c r="P13" i="1"/>
  <c r="P84" i="1" s="1"/>
  <c r="A117" i="1" s="1"/>
  <c r="R85" i="1"/>
  <c r="X43" i="1" l="1"/>
  <c r="AE46" i="2" l="1"/>
  <c r="AE47" i="2"/>
  <c r="AE48" i="2"/>
  <c r="AE49" i="2"/>
  <c r="AE54" i="2"/>
  <c r="AE55" i="2"/>
  <c r="AE56" i="2"/>
  <c r="AE57" i="2"/>
  <c r="AE62" i="2"/>
  <c r="AE63" i="2"/>
  <c r="AE64" i="2"/>
  <c r="AE65" i="2"/>
  <c r="AE70" i="2"/>
  <c r="AE71" i="2"/>
  <c r="AE72" i="2"/>
  <c r="AE73" i="2"/>
  <c r="AE78" i="2"/>
  <c r="AE79" i="2"/>
  <c r="AE80" i="2"/>
  <c r="AE81" i="2"/>
  <c r="AE86" i="2"/>
  <c r="AE87" i="2"/>
  <c r="AE88" i="2"/>
  <c r="AE89" i="2"/>
  <c r="AE94" i="2"/>
  <c r="AE95" i="2"/>
  <c r="AE96" i="2"/>
  <c r="AE97" i="2"/>
  <c r="AE102" i="2"/>
  <c r="AE103" i="2"/>
  <c r="AE104" i="2"/>
  <c r="AE105" i="2"/>
  <c r="AE110" i="2"/>
  <c r="AE111" i="2"/>
  <c r="AE112" i="2"/>
  <c r="AE113" i="2"/>
  <c r="AE118" i="2"/>
  <c r="AE119" i="2"/>
  <c r="AE120" i="2"/>
  <c r="AE121" i="2"/>
  <c r="AE126" i="2"/>
  <c r="AE127" i="2"/>
  <c r="AE128" i="2"/>
  <c r="AE129" i="2"/>
  <c r="AE134" i="2"/>
  <c r="AE135" i="2"/>
  <c r="AE136" i="2"/>
  <c r="AE137" i="2"/>
  <c r="P42" i="2"/>
  <c r="AE42" i="2" s="1"/>
  <c r="P43" i="2"/>
  <c r="AE43" i="2" s="1"/>
  <c r="P44" i="2"/>
  <c r="AE44" i="2" s="1"/>
  <c r="P45" i="2"/>
  <c r="AE45" i="2" s="1"/>
  <c r="P46" i="2"/>
  <c r="P47" i="2"/>
  <c r="P48" i="2"/>
  <c r="P49" i="2"/>
  <c r="P50" i="2"/>
  <c r="AE50" i="2" s="1"/>
  <c r="P51" i="2"/>
  <c r="AE51" i="2" s="1"/>
  <c r="P52" i="2"/>
  <c r="AE52" i="2" s="1"/>
  <c r="P53" i="2"/>
  <c r="AE53" i="2" s="1"/>
  <c r="P54" i="2"/>
  <c r="P55" i="2"/>
  <c r="P56" i="2"/>
  <c r="P57" i="2"/>
  <c r="P58" i="2"/>
  <c r="AE58" i="2" s="1"/>
  <c r="P59" i="2"/>
  <c r="AE59" i="2" s="1"/>
  <c r="P60" i="2"/>
  <c r="AE60" i="2" s="1"/>
  <c r="P61" i="2"/>
  <c r="AE61" i="2" s="1"/>
  <c r="P62" i="2"/>
  <c r="P63" i="2"/>
  <c r="P64" i="2"/>
  <c r="P65" i="2"/>
  <c r="P66" i="2"/>
  <c r="AE66" i="2" s="1"/>
  <c r="P67" i="2"/>
  <c r="AE67" i="2" s="1"/>
  <c r="P68" i="2"/>
  <c r="AE68" i="2" s="1"/>
  <c r="P69" i="2"/>
  <c r="AE69" i="2" s="1"/>
  <c r="P70" i="2"/>
  <c r="P71" i="2"/>
  <c r="P72" i="2"/>
  <c r="P73" i="2"/>
  <c r="P74" i="2"/>
  <c r="AE74" i="2" s="1"/>
  <c r="P75" i="2"/>
  <c r="AE75" i="2" s="1"/>
  <c r="P76" i="2"/>
  <c r="AE76" i="2" s="1"/>
  <c r="P77" i="2"/>
  <c r="AE77" i="2" s="1"/>
  <c r="P78" i="2"/>
  <c r="P79" i="2"/>
  <c r="P80" i="2"/>
  <c r="P81" i="2"/>
  <c r="P82" i="2"/>
  <c r="AE82" i="2" s="1"/>
  <c r="P83" i="2"/>
  <c r="AE83" i="2" s="1"/>
  <c r="P84" i="2"/>
  <c r="AE84" i="2" s="1"/>
  <c r="P85" i="2"/>
  <c r="AE85" i="2" s="1"/>
  <c r="P86" i="2"/>
  <c r="P87" i="2"/>
  <c r="P88" i="2"/>
  <c r="P89" i="2"/>
  <c r="P90" i="2"/>
  <c r="AE90" i="2" s="1"/>
  <c r="P91" i="2"/>
  <c r="AE91" i="2" s="1"/>
  <c r="P92" i="2"/>
  <c r="AE92" i="2" s="1"/>
  <c r="P93" i="2"/>
  <c r="AE93" i="2" s="1"/>
  <c r="P94" i="2"/>
  <c r="P95" i="2"/>
  <c r="P96" i="2"/>
  <c r="P97" i="2"/>
  <c r="P98" i="2"/>
  <c r="AE98" i="2" s="1"/>
  <c r="P99" i="2"/>
  <c r="AE99" i="2" s="1"/>
  <c r="P100" i="2"/>
  <c r="AE100" i="2" s="1"/>
  <c r="P101" i="2"/>
  <c r="AE101" i="2" s="1"/>
  <c r="P102" i="2"/>
  <c r="P103" i="2"/>
  <c r="P104" i="2"/>
  <c r="P105" i="2"/>
  <c r="P106" i="2"/>
  <c r="AE106" i="2" s="1"/>
  <c r="P107" i="2"/>
  <c r="AE107" i="2" s="1"/>
  <c r="P108" i="2"/>
  <c r="AE108" i="2" s="1"/>
  <c r="P109" i="2"/>
  <c r="AE109" i="2" s="1"/>
  <c r="P110" i="2"/>
  <c r="P111" i="2"/>
  <c r="P112" i="2"/>
  <c r="P113" i="2"/>
  <c r="P114" i="2"/>
  <c r="AE114" i="2" s="1"/>
  <c r="P115" i="2"/>
  <c r="AE115" i="2" s="1"/>
  <c r="P116" i="2"/>
  <c r="AE116" i="2" s="1"/>
  <c r="P117" i="2"/>
  <c r="AE117" i="2" s="1"/>
  <c r="P118" i="2"/>
  <c r="P119" i="2"/>
  <c r="P120" i="2"/>
  <c r="P121" i="2"/>
  <c r="P122" i="2"/>
  <c r="AE122" i="2" s="1"/>
  <c r="P123" i="2"/>
  <c r="AE123" i="2" s="1"/>
  <c r="P124" i="2"/>
  <c r="AE124" i="2" s="1"/>
  <c r="P125" i="2"/>
  <c r="AE125" i="2" s="1"/>
  <c r="P126" i="2"/>
  <c r="P127" i="2"/>
  <c r="P128" i="2"/>
  <c r="P129" i="2"/>
  <c r="P130" i="2"/>
  <c r="AE130" i="2" s="1"/>
  <c r="P131" i="2"/>
  <c r="AE131" i="2" s="1"/>
  <c r="P132" i="2"/>
  <c r="AE132" i="2" s="1"/>
  <c r="P133" i="2"/>
  <c r="AE133" i="2" s="1"/>
  <c r="P134" i="2"/>
  <c r="P135" i="2"/>
  <c r="P136" i="2"/>
  <c r="P137" i="2"/>
  <c r="P138" i="2"/>
  <c r="AE138" i="2" s="1"/>
  <c r="P139" i="2"/>
  <c r="AE139" i="2" s="1"/>
  <c r="P140" i="2"/>
  <c r="AE140" i="2" s="1"/>
  <c r="P41" i="2"/>
  <c r="AE41" i="2" s="1"/>
  <c r="B43" i="1"/>
  <c r="P14" i="1"/>
  <c r="P85" i="1" s="1"/>
  <c r="A125" i="1" s="1"/>
  <c r="P15" i="1"/>
  <c r="P86" i="1" s="1"/>
  <c r="A133" i="1" s="1"/>
  <c r="P16" i="1"/>
  <c r="P87" i="1" s="1"/>
  <c r="P17" i="1"/>
  <c r="P88" i="1" s="1"/>
  <c r="P18" i="1"/>
  <c r="P89" i="1" s="1"/>
  <c r="P19" i="1"/>
  <c r="P90" i="1" s="1"/>
  <c r="P20" i="1"/>
  <c r="P91" i="1" s="1"/>
  <c r="P21" i="1"/>
  <c r="P92" i="1" s="1"/>
  <c r="P22" i="1"/>
  <c r="P93" i="1" s="1"/>
  <c r="P23" i="1"/>
  <c r="P94" i="1" s="1"/>
  <c r="P24" i="1"/>
  <c r="P95" i="1" s="1"/>
  <c r="P25" i="1"/>
  <c r="P96" i="1" s="1"/>
  <c r="P26" i="1"/>
  <c r="P97" i="1" s="1"/>
  <c r="P27" i="1"/>
  <c r="P98" i="1" s="1"/>
  <c r="P28" i="1"/>
  <c r="P99" i="1" s="1"/>
  <c r="P29" i="1"/>
  <c r="P100" i="1" s="1"/>
  <c r="P30" i="1"/>
  <c r="P101" i="1" s="1"/>
  <c r="P31" i="1"/>
  <c r="P102" i="1" s="1"/>
  <c r="P32" i="1"/>
  <c r="P103" i="1" s="1"/>
  <c r="P33" i="1"/>
  <c r="P104" i="1" s="1"/>
  <c r="P34" i="1"/>
  <c r="P105" i="1" s="1"/>
  <c r="P35" i="1"/>
  <c r="P106" i="1" s="1"/>
  <c r="P36" i="1"/>
  <c r="P107" i="1" s="1"/>
  <c r="P37" i="1"/>
  <c r="P108" i="1" s="1"/>
  <c r="P38" i="1"/>
  <c r="P109" i="1" s="1"/>
  <c r="P39" i="1"/>
  <c r="P110" i="1" s="1"/>
  <c r="P40" i="1"/>
  <c r="P111" i="1" s="1"/>
  <c r="P41" i="1"/>
  <c r="P112" i="1" s="1"/>
  <c r="P42" i="1"/>
  <c r="P113" i="1" s="1"/>
  <c r="A32" i="2" l="1"/>
  <c r="A317" i="1"/>
  <c r="A309" i="1"/>
  <c r="A31" i="2"/>
  <c r="A245" i="1"/>
  <c r="A23" i="2"/>
  <c r="A14" i="2"/>
  <c r="A173" i="1"/>
  <c r="A229" i="1"/>
  <c r="A21" i="2"/>
  <c r="A165" i="1"/>
  <c r="A13" i="2"/>
  <c r="A36" i="2"/>
  <c r="P36" i="2" s="1"/>
  <c r="AE36" i="2" s="1"/>
  <c r="A349" i="1"/>
  <c r="A28" i="2"/>
  <c r="A285" i="1"/>
  <c r="A221" i="1"/>
  <c r="A20" i="2"/>
  <c r="A12" i="2"/>
  <c r="A157" i="1"/>
  <c r="A24" i="2"/>
  <c r="A253" i="1"/>
  <c r="A30" i="2"/>
  <c r="A301" i="1"/>
  <c r="A27" i="2"/>
  <c r="A277" i="1"/>
  <c r="A11" i="2"/>
  <c r="A149" i="1"/>
  <c r="A333" i="1"/>
  <c r="A34" i="2"/>
  <c r="A26" i="2"/>
  <c r="A269" i="1"/>
  <c r="A18" i="2"/>
  <c r="A205" i="1"/>
  <c r="A10" i="2"/>
  <c r="A141" i="1"/>
  <c r="A16" i="2"/>
  <c r="A189" i="1"/>
  <c r="A181" i="1"/>
  <c r="A15" i="2"/>
  <c r="A22" i="2"/>
  <c r="A237" i="1"/>
  <c r="A293" i="1"/>
  <c r="A29" i="2"/>
  <c r="A341" i="1"/>
  <c r="A35" i="2"/>
  <c r="A19" i="2"/>
  <c r="A213" i="1"/>
  <c r="A325" i="1"/>
  <c r="A33" i="2"/>
  <c r="A25" i="2"/>
  <c r="A261" i="1"/>
  <c r="A17" i="2"/>
  <c r="A197" i="1"/>
  <c r="D84" i="1"/>
  <c r="C84" i="1"/>
  <c r="K94" i="1"/>
  <c r="G86" i="1"/>
  <c r="E44" i="1" l="1"/>
  <c r="J47" i="1" s="1"/>
  <c r="J48" i="1" s="1"/>
  <c r="J49" i="1" s="1"/>
  <c r="B85" i="1"/>
  <c r="S53" i="1" s="1"/>
  <c r="C85" i="1"/>
  <c r="T53" i="1" s="1"/>
  <c r="D43" i="1"/>
  <c r="D85" i="1" s="1"/>
  <c r="U53" i="1" s="1"/>
  <c r="E43" i="1"/>
  <c r="E85" i="1" s="1"/>
  <c r="V53" i="1" s="1"/>
  <c r="F85" i="1"/>
  <c r="W53" i="1" s="1"/>
  <c r="G85" i="1"/>
  <c r="X53" i="1" s="1"/>
  <c r="H85" i="1"/>
  <c r="Y53" i="1" s="1"/>
  <c r="I85" i="1"/>
  <c r="Z53" i="1" s="1"/>
  <c r="J85" i="1"/>
  <c r="AA53" i="1" s="1"/>
  <c r="K85" i="1"/>
  <c r="AB53" i="1" s="1"/>
  <c r="L85" i="1"/>
  <c r="AC53" i="1" s="1"/>
  <c r="M85" i="1"/>
  <c r="AD53" i="1" s="1"/>
  <c r="S52" i="1"/>
  <c r="U52" i="1"/>
  <c r="E84" i="1"/>
  <c r="F84" i="1"/>
  <c r="W52" i="1" s="1"/>
  <c r="G84" i="1"/>
  <c r="X52" i="1" s="1"/>
  <c r="H84" i="1"/>
  <c r="Y52" i="1" s="1"/>
  <c r="I84" i="1"/>
  <c r="Z52" i="1" s="1"/>
  <c r="J84" i="1"/>
  <c r="AA52" i="1" s="1"/>
  <c r="K84" i="1"/>
  <c r="AB52" i="1" s="1"/>
  <c r="L84" i="1"/>
  <c r="AC52" i="1" s="1"/>
  <c r="M84" i="1"/>
  <c r="AD52" i="1" s="1"/>
  <c r="B86" i="1"/>
  <c r="S54" i="1" s="1"/>
  <c r="C86" i="1"/>
  <c r="T54" i="1" s="1"/>
  <c r="D86" i="1"/>
  <c r="U54" i="1" s="1"/>
  <c r="E86" i="1"/>
  <c r="V54" i="1" s="1"/>
  <c r="F86" i="1"/>
  <c r="W54" i="1" s="1"/>
  <c r="X54" i="1"/>
  <c r="H86" i="1"/>
  <c r="Y54" i="1" s="1"/>
  <c r="I86" i="1"/>
  <c r="Z54" i="1" s="1"/>
  <c r="J86" i="1"/>
  <c r="AA54" i="1" s="1"/>
  <c r="K86" i="1"/>
  <c r="AB54" i="1" s="1"/>
  <c r="L86" i="1"/>
  <c r="AC54" i="1" s="1"/>
  <c r="M86" i="1"/>
  <c r="AD54" i="1" s="1"/>
  <c r="B87" i="1"/>
  <c r="S55" i="1" s="1"/>
  <c r="C43" i="1"/>
  <c r="D87" i="1"/>
  <c r="U55" i="1" s="1"/>
  <c r="E87" i="1"/>
  <c r="V55" i="1" s="1"/>
  <c r="F87" i="1"/>
  <c r="W55" i="1" s="1"/>
  <c r="G87" i="1"/>
  <c r="X55" i="1" s="1"/>
  <c r="H87" i="1"/>
  <c r="Y55" i="1" s="1"/>
  <c r="I87" i="1"/>
  <c r="Z55" i="1" s="1"/>
  <c r="J87" i="1"/>
  <c r="AA55" i="1" s="1"/>
  <c r="K87" i="1"/>
  <c r="AB55" i="1" s="1"/>
  <c r="L87" i="1"/>
  <c r="AC55" i="1" s="1"/>
  <c r="M87" i="1"/>
  <c r="AD55" i="1" s="1"/>
  <c r="B88" i="1"/>
  <c r="S56" i="1" s="1"/>
  <c r="C88" i="1"/>
  <c r="T56" i="1" s="1"/>
  <c r="D88" i="1"/>
  <c r="U56" i="1" s="1"/>
  <c r="E88" i="1"/>
  <c r="V56" i="1" s="1"/>
  <c r="F88" i="1"/>
  <c r="W56" i="1" s="1"/>
  <c r="G88" i="1"/>
  <c r="X56" i="1" s="1"/>
  <c r="H88" i="1"/>
  <c r="Y56" i="1" s="1"/>
  <c r="I88" i="1"/>
  <c r="Z56" i="1" s="1"/>
  <c r="J88" i="1"/>
  <c r="AA56" i="1" s="1"/>
  <c r="K88" i="1"/>
  <c r="AB56" i="1" s="1"/>
  <c r="L88" i="1"/>
  <c r="AC56" i="1" s="1"/>
  <c r="M88" i="1"/>
  <c r="AD56" i="1" s="1"/>
  <c r="B89" i="1"/>
  <c r="S57" i="1" s="1"/>
  <c r="C89" i="1"/>
  <c r="T57" i="1" s="1"/>
  <c r="D89" i="1"/>
  <c r="U57" i="1" s="1"/>
  <c r="E89" i="1"/>
  <c r="V57" i="1" s="1"/>
  <c r="F89" i="1"/>
  <c r="W57" i="1" s="1"/>
  <c r="G89" i="1"/>
  <c r="X57" i="1" s="1"/>
  <c r="H89" i="1"/>
  <c r="Y57" i="1" s="1"/>
  <c r="I89" i="1"/>
  <c r="Z57" i="1" s="1"/>
  <c r="J89" i="1"/>
  <c r="AA57" i="1" s="1"/>
  <c r="K89" i="1"/>
  <c r="AB57" i="1" s="1"/>
  <c r="L89" i="1"/>
  <c r="AC57" i="1" s="1"/>
  <c r="M89" i="1"/>
  <c r="AD57" i="1" s="1"/>
  <c r="B90" i="1"/>
  <c r="S58" i="1" s="1"/>
  <c r="C90" i="1"/>
  <c r="T58" i="1" s="1"/>
  <c r="D90" i="1"/>
  <c r="U58" i="1" s="1"/>
  <c r="E90" i="1"/>
  <c r="V58" i="1" s="1"/>
  <c r="F90" i="1"/>
  <c r="W58" i="1" s="1"/>
  <c r="G90" i="1"/>
  <c r="X58" i="1" s="1"/>
  <c r="H90" i="1"/>
  <c r="Y58" i="1" s="1"/>
  <c r="I90" i="1"/>
  <c r="Z58" i="1" s="1"/>
  <c r="J90" i="1"/>
  <c r="AA58" i="1" s="1"/>
  <c r="K90" i="1"/>
  <c r="AB58" i="1" s="1"/>
  <c r="L90" i="1"/>
  <c r="AC58" i="1" s="1"/>
  <c r="M90" i="1"/>
  <c r="AD58" i="1" s="1"/>
  <c r="B91" i="1"/>
  <c r="S59" i="1" s="1"/>
  <c r="D91" i="1"/>
  <c r="U59" i="1" s="1"/>
  <c r="E91" i="1"/>
  <c r="V59" i="1" s="1"/>
  <c r="F91" i="1"/>
  <c r="W59" i="1" s="1"/>
  <c r="G91" i="1"/>
  <c r="X59" i="1" s="1"/>
  <c r="H43" i="1"/>
  <c r="H91" i="1" s="1"/>
  <c r="Y59" i="1" s="1"/>
  <c r="I91" i="1"/>
  <c r="Z59" i="1" s="1"/>
  <c r="J91" i="1"/>
  <c r="AA59" i="1" s="1"/>
  <c r="K91" i="1"/>
  <c r="AB59" i="1" s="1"/>
  <c r="L91" i="1"/>
  <c r="AC59" i="1" s="1"/>
  <c r="M91" i="1"/>
  <c r="AD59" i="1" s="1"/>
  <c r="B92" i="1"/>
  <c r="S60" i="1" s="1"/>
  <c r="C92" i="1"/>
  <c r="T60" i="1" s="1"/>
  <c r="D92" i="1"/>
  <c r="U60" i="1" s="1"/>
  <c r="E92" i="1"/>
  <c r="F92" i="1"/>
  <c r="W60" i="1" s="1"/>
  <c r="G92" i="1"/>
  <c r="X60" i="1" s="1"/>
  <c r="H92" i="1"/>
  <c r="Y60" i="1" s="1"/>
  <c r="I92" i="1"/>
  <c r="Z60" i="1" s="1"/>
  <c r="J92" i="1"/>
  <c r="AA60" i="1" s="1"/>
  <c r="K92" i="1"/>
  <c r="AB60" i="1" s="1"/>
  <c r="L92" i="1"/>
  <c r="AC60" i="1" s="1"/>
  <c r="M92" i="1"/>
  <c r="AD60" i="1" s="1"/>
  <c r="B93" i="1"/>
  <c r="C93" i="1"/>
  <c r="T61" i="1" s="1"/>
  <c r="D93" i="1"/>
  <c r="U61" i="1" s="1"/>
  <c r="E93" i="1"/>
  <c r="V61" i="1" s="1"/>
  <c r="F93" i="1"/>
  <c r="W61" i="1" s="1"/>
  <c r="G93" i="1"/>
  <c r="X61" i="1" s="1"/>
  <c r="H93" i="1"/>
  <c r="Y61" i="1" s="1"/>
  <c r="I93" i="1"/>
  <c r="Z61" i="1" s="1"/>
  <c r="J93" i="1"/>
  <c r="AA61" i="1" s="1"/>
  <c r="K93" i="1"/>
  <c r="AB61" i="1" s="1"/>
  <c r="L93" i="1"/>
  <c r="AC61" i="1" s="1"/>
  <c r="M93" i="1"/>
  <c r="AD61" i="1" s="1"/>
  <c r="B94" i="1"/>
  <c r="S62" i="1" s="1"/>
  <c r="C94" i="1"/>
  <c r="D94" i="1"/>
  <c r="U62" i="1" s="1"/>
  <c r="E94" i="1"/>
  <c r="V62" i="1" s="1"/>
  <c r="F94" i="1"/>
  <c r="W62" i="1" s="1"/>
  <c r="G94" i="1"/>
  <c r="X62" i="1" s="1"/>
  <c r="H94" i="1"/>
  <c r="Y62" i="1" s="1"/>
  <c r="I94" i="1"/>
  <c r="Z62" i="1" s="1"/>
  <c r="J94" i="1"/>
  <c r="AA62" i="1" s="1"/>
  <c r="AB62" i="1"/>
  <c r="L94" i="1"/>
  <c r="AC62" i="1" s="1"/>
  <c r="M94" i="1"/>
  <c r="AD62" i="1" s="1"/>
  <c r="F43" i="1"/>
  <c r="G95" i="1"/>
  <c r="X63" i="1" s="1"/>
  <c r="H95" i="1"/>
  <c r="Y63" i="1" s="1"/>
  <c r="I95" i="1"/>
  <c r="Z63" i="1" s="1"/>
  <c r="J95" i="1"/>
  <c r="AA63" i="1" s="1"/>
  <c r="K95" i="1"/>
  <c r="AB63" i="1" s="1"/>
  <c r="L95" i="1"/>
  <c r="AC63" i="1" s="1"/>
  <c r="M95" i="1"/>
  <c r="AD63" i="1" s="1"/>
  <c r="B96" i="1"/>
  <c r="S64" i="1" s="1"/>
  <c r="C96" i="1"/>
  <c r="T64" i="1" s="1"/>
  <c r="D96" i="1"/>
  <c r="U64" i="1" s="1"/>
  <c r="E96" i="1"/>
  <c r="V64" i="1" s="1"/>
  <c r="F96" i="1"/>
  <c r="W64" i="1" s="1"/>
  <c r="G96" i="1"/>
  <c r="X64" i="1" s="1"/>
  <c r="H96" i="1"/>
  <c r="Y64" i="1" s="1"/>
  <c r="I96" i="1"/>
  <c r="Z64" i="1" s="1"/>
  <c r="J96" i="1"/>
  <c r="AA64" i="1" s="1"/>
  <c r="K96" i="1"/>
  <c r="AB64" i="1" s="1"/>
  <c r="L96" i="1"/>
  <c r="AC64" i="1" s="1"/>
  <c r="M96" i="1"/>
  <c r="AD64" i="1" s="1"/>
  <c r="B97" i="1"/>
  <c r="S65" i="1" s="1"/>
  <c r="C97" i="1"/>
  <c r="T65" i="1" s="1"/>
  <c r="D97" i="1"/>
  <c r="U65" i="1" s="1"/>
  <c r="E97" i="1"/>
  <c r="V65" i="1" s="1"/>
  <c r="F97" i="1"/>
  <c r="W65" i="1" s="1"/>
  <c r="G97" i="1"/>
  <c r="H97" i="1"/>
  <c r="Y65" i="1" s="1"/>
  <c r="I97" i="1"/>
  <c r="Z65" i="1" s="1"/>
  <c r="J97" i="1"/>
  <c r="AA65" i="1" s="1"/>
  <c r="K97" i="1"/>
  <c r="AB65" i="1" s="1"/>
  <c r="L97" i="1"/>
  <c r="AC65" i="1" s="1"/>
  <c r="M97" i="1"/>
  <c r="AD65" i="1" s="1"/>
  <c r="B98" i="1"/>
  <c r="S66" i="1" s="1"/>
  <c r="C98" i="1"/>
  <c r="D98" i="1"/>
  <c r="U66" i="1" s="1"/>
  <c r="E98" i="1"/>
  <c r="V66" i="1" s="1"/>
  <c r="F98" i="1"/>
  <c r="W66" i="1" s="1"/>
  <c r="G98" i="1"/>
  <c r="X66" i="1" s="1"/>
  <c r="H98" i="1"/>
  <c r="Y66" i="1" s="1"/>
  <c r="I98" i="1"/>
  <c r="Z66" i="1" s="1"/>
  <c r="J98" i="1"/>
  <c r="AA66" i="1" s="1"/>
  <c r="K98" i="1"/>
  <c r="AB66" i="1" s="1"/>
  <c r="L98" i="1"/>
  <c r="AC66" i="1" s="1"/>
  <c r="M98" i="1"/>
  <c r="AD66" i="1" s="1"/>
  <c r="B99" i="1"/>
  <c r="S67" i="1" s="1"/>
  <c r="C99" i="1"/>
  <c r="T67" i="1" s="1"/>
  <c r="D99" i="1"/>
  <c r="U67" i="1" s="1"/>
  <c r="E99" i="1"/>
  <c r="V67" i="1" s="1"/>
  <c r="F99" i="1"/>
  <c r="W67" i="1" s="1"/>
  <c r="G99" i="1"/>
  <c r="X67" i="1" s="1"/>
  <c r="H99" i="1"/>
  <c r="Y67" i="1" s="1"/>
  <c r="I99" i="1"/>
  <c r="Z67" i="1" s="1"/>
  <c r="J99" i="1"/>
  <c r="AA67" i="1" s="1"/>
  <c r="K99" i="1"/>
  <c r="AB67" i="1" s="1"/>
  <c r="L99" i="1"/>
  <c r="AC67" i="1" s="1"/>
  <c r="M99" i="1"/>
  <c r="AD67" i="1" s="1"/>
  <c r="B100" i="1"/>
  <c r="S68" i="1" s="1"/>
  <c r="C100" i="1"/>
  <c r="T68" i="1" s="1"/>
  <c r="D100" i="1"/>
  <c r="U68" i="1" s="1"/>
  <c r="E100" i="1"/>
  <c r="V68" i="1" s="1"/>
  <c r="F100" i="1"/>
  <c r="W68" i="1" s="1"/>
  <c r="G100" i="1"/>
  <c r="X68" i="1" s="1"/>
  <c r="H100" i="1"/>
  <c r="Y68" i="1" s="1"/>
  <c r="I100" i="1"/>
  <c r="Z68" i="1" s="1"/>
  <c r="J100" i="1"/>
  <c r="AA68" i="1" s="1"/>
  <c r="K100" i="1"/>
  <c r="AB68" i="1" s="1"/>
  <c r="L100" i="1"/>
  <c r="AC68" i="1" s="1"/>
  <c r="M100" i="1"/>
  <c r="AD68" i="1" s="1"/>
  <c r="B101" i="1"/>
  <c r="S69" i="1" s="1"/>
  <c r="C101" i="1"/>
  <c r="T69" i="1" s="1"/>
  <c r="D101" i="1"/>
  <c r="U69" i="1" s="1"/>
  <c r="E101" i="1"/>
  <c r="V69" i="1" s="1"/>
  <c r="F101" i="1"/>
  <c r="W69" i="1" s="1"/>
  <c r="G101" i="1"/>
  <c r="X69" i="1" s="1"/>
  <c r="H101" i="1"/>
  <c r="Y69" i="1" s="1"/>
  <c r="I101" i="1"/>
  <c r="Z69" i="1" s="1"/>
  <c r="J101" i="1"/>
  <c r="AA69" i="1" s="1"/>
  <c r="K101" i="1"/>
  <c r="AB69" i="1" s="1"/>
  <c r="L101" i="1"/>
  <c r="AC69" i="1" s="1"/>
  <c r="M101" i="1"/>
  <c r="AD69" i="1" s="1"/>
  <c r="B102" i="1"/>
  <c r="S70" i="1" s="1"/>
  <c r="C102" i="1"/>
  <c r="T70" i="1" s="1"/>
  <c r="D102" i="1"/>
  <c r="U70" i="1" s="1"/>
  <c r="E102" i="1"/>
  <c r="V70" i="1" s="1"/>
  <c r="F102" i="1"/>
  <c r="W70" i="1" s="1"/>
  <c r="G102" i="1"/>
  <c r="X70" i="1" s="1"/>
  <c r="H102" i="1"/>
  <c r="Y70" i="1" s="1"/>
  <c r="I102" i="1"/>
  <c r="Z70" i="1" s="1"/>
  <c r="J102" i="1"/>
  <c r="AA70" i="1" s="1"/>
  <c r="K102" i="1"/>
  <c r="AB70" i="1" s="1"/>
  <c r="L102" i="1"/>
  <c r="AC70" i="1" s="1"/>
  <c r="M102" i="1"/>
  <c r="AD70" i="1" s="1"/>
  <c r="B103" i="1"/>
  <c r="S71" i="1" s="1"/>
  <c r="C103" i="1"/>
  <c r="D103" i="1"/>
  <c r="U71" i="1" s="1"/>
  <c r="E103" i="1"/>
  <c r="V71" i="1" s="1"/>
  <c r="F103" i="1"/>
  <c r="W71" i="1" s="1"/>
  <c r="G103" i="1"/>
  <c r="X71" i="1" s="1"/>
  <c r="H103" i="1"/>
  <c r="Y71" i="1" s="1"/>
  <c r="I103" i="1"/>
  <c r="Z71" i="1" s="1"/>
  <c r="J103" i="1"/>
  <c r="AA71" i="1" s="1"/>
  <c r="K103" i="1"/>
  <c r="AB71" i="1" s="1"/>
  <c r="L103" i="1"/>
  <c r="AC71" i="1" s="1"/>
  <c r="M103" i="1"/>
  <c r="AD71" i="1" s="1"/>
  <c r="B104" i="1"/>
  <c r="S72" i="1" s="1"/>
  <c r="C104" i="1"/>
  <c r="T72" i="1" s="1"/>
  <c r="D104" i="1"/>
  <c r="U72" i="1" s="1"/>
  <c r="E104" i="1"/>
  <c r="V72" i="1" s="1"/>
  <c r="F104" i="1"/>
  <c r="W72" i="1" s="1"/>
  <c r="G104" i="1"/>
  <c r="X72" i="1" s="1"/>
  <c r="H104" i="1"/>
  <c r="Y72" i="1" s="1"/>
  <c r="I104" i="1"/>
  <c r="Z72" i="1" s="1"/>
  <c r="J104" i="1"/>
  <c r="AA72" i="1" s="1"/>
  <c r="K104" i="1"/>
  <c r="AB72" i="1" s="1"/>
  <c r="L104" i="1"/>
  <c r="AC72" i="1" s="1"/>
  <c r="M104" i="1"/>
  <c r="AD72" i="1" s="1"/>
  <c r="B105" i="1"/>
  <c r="S73" i="1" s="1"/>
  <c r="C105" i="1"/>
  <c r="T73" i="1" s="1"/>
  <c r="D105" i="1"/>
  <c r="U73" i="1" s="1"/>
  <c r="E105" i="1"/>
  <c r="V73" i="1" s="1"/>
  <c r="F105" i="1"/>
  <c r="W73" i="1" s="1"/>
  <c r="G105" i="1"/>
  <c r="X73" i="1" s="1"/>
  <c r="H105" i="1"/>
  <c r="Y73" i="1" s="1"/>
  <c r="I105" i="1"/>
  <c r="Z73" i="1" s="1"/>
  <c r="J105" i="1"/>
  <c r="AA73" i="1" s="1"/>
  <c r="K105" i="1"/>
  <c r="AB73" i="1" s="1"/>
  <c r="L105" i="1"/>
  <c r="AC73" i="1" s="1"/>
  <c r="M105" i="1"/>
  <c r="AD73" i="1" s="1"/>
  <c r="B106" i="1"/>
  <c r="S74" i="1" s="1"/>
  <c r="C106" i="1"/>
  <c r="T74" i="1" s="1"/>
  <c r="D106" i="1"/>
  <c r="U74" i="1" s="1"/>
  <c r="E106" i="1"/>
  <c r="V74" i="1" s="1"/>
  <c r="F106" i="1"/>
  <c r="W74" i="1" s="1"/>
  <c r="G106" i="1"/>
  <c r="X74" i="1" s="1"/>
  <c r="H106" i="1"/>
  <c r="Y74" i="1" s="1"/>
  <c r="I106" i="1"/>
  <c r="Z74" i="1" s="1"/>
  <c r="J106" i="1"/>
  <c r="AA74" i="1" s="1"/>
  <c r="K106" i="1"/>
  <c r="AB74" i="1" s="1"/>
  <c r="L106" i="1"/>
  <c r="AC74" i="1" s="1"/>
  <c r="M106" i="1"/>
  <c r="AD74" i="1" s="1"/>
  <c r="B107" i="1"/>
  <c r="S75" i="1" s="1"/>
  <c r="C107" i="1"/>
  <c r="T75" i="1" s="1"/>
  <c r="D107" i="1"/>
  <c r="U75" i="1" s="1"/>
  <c r="E107" i="1"/>
  <c r="V75" i="1" s="1"/>
  <c r="F107" i="1"/>
  <c r="W75" i="1" s="1"/>
  <c r="G107" i="1"/>
  <c r="X75" i="1" s="1"/>
  <c r="H107" i="1"/>
  <c r="Y75" i="1" s="1"/>
  <c r="I107" i="1"/>
  <c r="Z75" i="1" s="1"/>
  <c r="J107" i="1"/>
  <c r="AA75" i="1" s="1"/>
  <c r="K107" i="1"/>
  <c r="AB75" i="1" s="1"/>
  <c r="L107" i="1"/>
  <c r="AC75" i="1" s="1"/>
  <c r="M107" i="1"/>
  <c r="AD75" i="1" s="1"/>
  <c r="B108" i="1"/>
  <c r="S76" i="1" s="1"/>
  <c r="C108" i="1"/>
  <c r="T76" i="1" s="1"/>
  <c r="D108" i="1"/>
  <c r="U76" i="1" s="1"/>
  <c r="E108" i="1"/>
  <c r="V76" i="1" s="1"/>
  <c r="F108" i="1"/>
  <c r="W76" i="1" s="1"/>
  <c r="G108" i="1"/>
  <c r="X76" i="1" s="1"/>
  <c r="H108" i="1"/>
  <c r="Y76" i="1" s="1"/>
  <c r="I108" i="1"/>
  <c r="Z76" i="1" s="1"/>
  <c r="J108" i="1"/>
  <c r="AA76" i="1" s="1"/>
  <c r="K108" i="1"/>
  <c r="AB76" i="1" s="1"/>
  <c r="L108" i="1"/>
  <c r="AC76" i="1" s="1"/>
  <c r="M108" i="1"/>
  <c r="AD76" i="1" s="1"/>
  <c r="B109" i="1"/>
  <c r="S77" i="1" s="1"/>
  <c r="C109" i="1"/>
  <c r="T77" i="1" s="1"/>
  <c r="D109" i="1"/>
  <c r="U77" i="1" s="1"/>
  <c r="E109" i="1"/>
  <c r="V77" i="1" s="1"/>
  <c r="F109" i="1"/>
  <c r="W77" i="1" s="1"/>
  <c r="G109" i="1"/>
  <c r="X77" i="1" s="1"/>
  <c r="H109" i="1"/>
  <c r="Y77" i="1" s="1"/>
  <c r="I109" i="1"/>
  <c r="Z77" i="1" s="1"/>
  <c r="J109" i="1"/>
  <c r="AA77" i="1" s="1"/>
  <c r="K109" i="1"/>
  <c r="AB77" i="1" s="1"/>
  <c r="L109" i="1"/>
  <c r="AC77" i="1" s="1"/>
  <c r="M109" i="1"/>
  <c r="AD77" i="1" s="1"/>
  <c r="B110" i="1"/>
  <c r="S78" i="1" s="1"/>
  <c r="C110" i="1"/>
  <c r="T78" i="1" s="1"/>
  <c r="D110" i="1"/>
  <c r="U78" i="1" s="1"/>
  <c r="E110" i="1"/>
  <c r="V78" i="1" s="1"/>
  <c r="F110" i="1"/>
  <c r="W78" i="1" s="1"/>
  <c r="G110" i="1"/>
  <c r="X78" i="1" s="1"/>
  <c r="H110" i="1"/>
  <c r="Y78" i="1" s="1"/>
  <c r="I110" i="1"/>
  <c r="Z78" i="1" s="1"/>
  <c r="J110" i="1"/>
  <c r="AA78" i="1" s="1"/>
  <c r="K110" i="1"/>
  <c r="AB78" i="1" s="1"/>
  <c r="L110" i="1"/>
  <c r="AC78" i="1" s="1"/>
  <c r="M110" i="1"/>
  <c r="AD78" i="1" s="1"/>
  <c r="B111" i="1"/>
  <c r="S79" i="1" s="1"/>
  <c r="C111" i="1"/>
  <c r="T79" i="1" s="1"/>
  <c r="D111" i="1"/>
  <c r="U79" i="1" s="1"/>
  <c r="E111" i="1"/>
  <c r="V79" i="1" s="1"/>
  <c r="F111" i="1"/>
  <c r="W79" i="1" s="1"/>
  <c r="G111" i="1"/>
  <c r="X79" i="1" s="1"/>
  <c r="H111" i="1"/>
  <c r="Y79" i="1" s="1"/>
  <c r="I111" i="1"/>
  <c r="Z79" i="1" s="1"/>
  <c r="J111" i="1"/>
  <c r="AA79" i="1" s="1"/>
  <c r="K111" i="1"/>
  <c r="AB79" i="1" s="1"/>
  <c r="L111" i="1"/>
  <c r="AC79" i="1" s="1"/>
  <c r="M111" i="1"/>
  <c r="AD79" i="1" s="1"/>
  <c r="B112" i="1"/>
  <c r="S80" i="1" s="1"/>
  <c r="C112" i="1"/>
  <c r="T80" i="1" s="1"/>
  <c r="D112" i="1"/>
  <c r="U80" i="1" s="1"/>
  <c r="E112" i="1"/>
  <c r="V80" i="1" s="1"/>
  <c r="F112" i="1"/>
  <c r="W80" i="1" s="1"/>
  <c r="G112" i="1"/>
  <c r="X80" i="1" s="1"/>
  <c r="H112" i="1"/>
  <c r="Y80" i="1" s="1"/>
  <c r="I112" i="1"/>
  <c r="Z80" i="1" s="1"/>
  <c r="J112" i="1"/>
  <c r="AA80" i="1" s="1"/>
  <c r="K112" i="1"/>
  <c r="AB80" i="1" s="1"/>
  <c r="L112" i="1"/>
  <c r="AC80" i="1" s="1"/>
  <c r="M112" i="1"/>
  <c r="AD80" i="1" s="1"/>
  <c r="B113" i="1"/>
  <c r="S81" i="1" s="1"/>
  <c r="C113" i="1"/>
  <c r="T81" i="1" s="1"/>
  <c r="D113" i="1"/>
  <c r="U81" i="1" s="1"/>
  <c r="E113" i="1"/>
  <c r="V81" i="1" s="1"/>
  <c r="F113" i="1"/>
  <c r="W81" i="1" s="1"/>
  <c r="G113" i="1"/>
  <c r="X81" i="1" s="1"/>
  <c r="H113" i="1"/>
  <c r="Y81" i="1" s="1"/>
  <c r="I113" i="1"/>
  <c r="Z81" i="1" s="1"/>
  <c r="J113" i="1"/>
  <c r="AA81" i="1" s="1"/>
  <c r="K113" i="1"/>
  <c r="AB81" i="1" s="1"/>
  <c r="L113" i="1"/>
  <c r="AC81" i="1" s="1"/>
  <c r="M113" i="1"/>
  <c r="AD81" i="1" s="1"/>
  <c r="G43" i="1"/>
  <c r="I43" i="1"/>
  <c r="J43" i="1"/>
  <c r="K43" i="1"/>
  <c r="L43" i="1"/>
  <c r="M43" i="1"/>
  <c r="A79" i="1"/>
  <c r="A80" i="1"/>
  <c r="A81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B43" i="1"/>
  <c r="S43" i="1"/>
  <c r="R43" i="1"/>
  <c r="S90" i="1" s="1"/>
  <c r="D164" i="1" s="1"/>
  <c r="Q43" i="1"/>
  <c r="AA43" i="1"/>
  <c r="AB89" i="1" s="1"/>
  <c r="M156" i="1" s="1"/>
  <c r="Z43" i="1"/>
  <c r="AC113" i="1"/>
  <c r="N348" i="1" s="1"/>
  <c r="AB113" i="1"/>
  <c r="M348" i="1" s="1"/>
  <c r="AA113" i="1"/>
  <c r="L348" i="1" s="1"/>
  <c r="Z113" i="1"/>
  <c r="K348" i="1" s="1"/>
  <c r="Y113" i="1"/>
  <c r="J348" i="1" s="1"/>
  <c r="X113" i="1"/>
  <c r="I348" i="1" s="1"/>
  <c r="W113" i="1"/>
  <c r="H348" i="1" s="1"/>
  <c r="V113" i="1"/>
  <c r="G348" i="1" s="1"/>
  <c r="U113" i="1"/>
  <c r="F348" i="1" s="1"/>
  <c r="T113" i="1"/>
  <c r="E348" i="1" s="1"/>
  <c r="S113" i="1"/>
  <c r="D348" i="1" s="1"/>
  <c r="R113" i="1"/>
  <c r="C348" i="1" s="1"/>
  <c r="AC112" i="1"/>
  <c r="N340" i="1" s="1"/>
  <c r="AB112" i="1"/>
  <c r="M340" i="1" s="1"/>
  <c r="AA112" i="1"/>
  <c r="L340" i="1" s="1"/>
  <c r="Z112" i="1"/>
  <c r="K340" i="1" s="1"/>
  <c r="Y106" i="1"/>
  <c r="J292" i="1" s="1"/>
  <c r="X112" i="1"/>
  <c r="I340" i="1" s="1"/>
  <c r="W112" i="1"/>
  <c r="H340" i="1" s="1"/>
  <c r="V112" i="1"/>
  <c r="G340" i="1" s="1"/>
  <c r="U112" i="1"/>
  <c r="F340" i="1" s="1"/>
  <c r="T112" i="1"/>
  <c r="E340" i="1" s="1"/>
  <c r="S112" i="1"/>
  <c r="D340" i="1" s="1"/>
  <c r="R112" i="1"/>
  <c r="C340" i="1" s="1"/>
  <c r="AC111" i="1"/>
  <c r="N332" i="1" s="1"/>
  <c r="AB111" i="1"/>
  <c r="M332" i="1" s="1"/>
  <c r="AA111" i="1"/>
  <c r="L332" i="1" s="1"/>
  <c r="Z111" i="1"/>
  <c r="K332" i="1" s="1"/>
  <c r="Y111" i="1"/>
  <c r="J332" i="1" s="1"/>
  <c r="W111" i="1"/>
  <c r="H332" i="1" s="1"/>
  <c r="V111" i="1"/>
  <c r="G332" i="1" s="1"/>
  <c r="U111" i="1"/>
  <c r="F332" i="1" s="1"/>
  <c r="T111" i="1"/>
  <c r="E332" i="1" s="1"/>
  <c r="S111" i="1"/>
  <c r="D332" i="1" s="1"/>
  <c r="R111" i="1"/>
  <c r="C332" i="1" s="1"/>
  <c r="AC110" i="1"/>
  <c r="N324" i="1" s="1"/>
  <c r="AB110" i="1"/>
  <c r="M324" i="1" s="1"/>
  <c r="AA110" i="1"/>
  <c r="L324" i="1" s="1"/>
  <c r="Z110" i="1"/>
  <c r="K324" i="1" s="1"/>
  <c r="Y110" i="1"/>
  <c r="J324" i="1" s="1"/>
  <c r="X110" i="1"/>
  <c r="I324" i="1" s="1"/>
  <c r="W110" i="1"/>
  <c r="H324" i="1" s="1"/>
  <c r="V110" i="1"/>
  <c r="G324" i="1" s="1"/>
  <c r="U110" i="1"/>
  <c r="F324" i="1" s="1"/>
  <c r="T110" i="1"/>
  <c r="E324" i="1" s="1"/>
  <c r="S110" i="1"/>
  <c r="D324" i="1" s="1"/>
  <c r="R110" i="1"/>
  <c r="C324" i="1" s="1"/>
  <c r="AC109" i="1"/>
  <c r="N316" i="1" s="1"/>
  <c r="AB109" i="1"/>
  <c r="M316" i="1" s="1"/>
  <c r="AA109" i="1"/>
  <c r="L316" i="1" s="1"/>
  <c r="Z109" i="1"/>
  <c r="K316" i="1" s="1"/>
  <c r="Y109" i="1"/>
  <c r="J316" i="1" s="1"/>
  <c r="X109" i="1"/>
  <c r="I316" i="1" s="1"/>
  <c r="W109" i="1"/>
  <c r="H316" i="1" s="1"/>
  <c r="V109" i="1"/>
  <c r="G316" i="1" s="1"/>
  <c r="U109" i="1"/>
  <c r="F316" i="1" s="1"/>
  <c r="T109" i="1"/>
  <c r="E316" i="1" s="1"/>
  <c r="S109" i="1"/>
  <c r="D316" i="1" s="1"/>
  <c r="R109" i="1"/>
  <c r="AC108" i="1"/>
  <c r="N308" i="1" s="1"/>
  <c r="AB108" i="1"/>
  <c r="M308" i="1" s="1"/>
  <c r="AA108" i="1"/>
  <c r="L308" i="1" s="1"/>
  <c r="Z108" i="1"/>
  <c r="K308" i="1" s="1"/>
  <c r="Y108" i="1"/>
  <c r="J308" i="1" s="1"/>
  <c r="X108" i="1"/>
  <c r="I308" i="1" s="1"/>
  <c r="W108" i="1"/>
  <c r="H308" i="1" s="1"/>
  <c r="V108" i="1"/>
  <c r="G308" i="1" s="1"/>
  <c r="U108" i="1"/>
  <c r="F308" i="1" s="1"/>
  <c r="T108" i="1"/>
  <c r="E308" i="1" s="1"/>
  <c r="S108" i="1"/>
  <c r="R108" i="1"/>
  <c r="C308" i="1" s="1"/>
  <c r="AC107" i="1"/>
  <c r="N300" i="1" s="1"/>
  <c r="AB107" i="1"/>
  <c r="M300" i="1" s="1"/>
  <c r="AA107" i="1"/>
  <c r="L300" i="1" s="1"/>
  <c r="Y107" i="1"/>
  <c r="J300" i="1" s="1"/>
  <c r="W107" i="1"/>
  <c r="H300" i="1" s="1"/>
  <c r="V107" i="1"/>
  <c r="G300" i="1" s="1"/>
  <c r="U107" i="1"/>
  <c r="F300" i="1" s="1"/>
  <c r="T107" i="1"/>
  <c r="E300" i="1" s="1"/>
  <c r="S107" i="1"/>
  <c r="D300" i="1" s="1"/>
  <c r="R107" i="1"/>
  <c r="C300" i="1" s="1"/>
  <c r="AC106" i="1"/>
  <c r="N292" i="1" s="1"/>
  <c r="AB106" i="1"/>
  <c r="M292" i="1" s="1"/>
  <c r="AA106" i="1"/>
  <c r="L292" i="1" s="1"/>
  <c r="Z106" i="1"/>
  <c r="K292" i="1" s="1"/>
  <c r="X106" i="1"/>
  <c r="I292" i="1" s="1"/>
  <c r="W106" i="1"/>
  <c r="H292" i="1" s="1"/>
  <c r="V106" i="1"/>
  <c r="G292" i="1" s="1"/>
  <c r="U106" i="1"/>
  <c r="F292" i="1" s="1"/>
  <c r="T106" i="1"/>
  <c r="E292" i="1" s="1"/>
  <c r="S106" i="1"/>
  <c r="D292" i="1" s="1"/>
  <c r="R106" i="1"/>
  <c r="C292" i="1" s="1"/>
  <c r="AC105" i="1"/>
  <c r="N284" i="1" s="1"/>
  <c r="AB105" i="1"/>
  <c r="M284" i="1" s="1"/>
  <c r="AA105" i="1"/>
  <c r="L284" i="1" s="1"/>
  <c r="Z105" i="1"/>
  <c r="K284" i="1" s="1"/>
  <c r="Y105" i="1"/>
  <c r="J284" i="1" s="1"/>
  <c r="W105" i="1"/>
  <c r="H284" i="1" s="1"/>
  <c r="V105" i="1"/>
  <c r="G284" i="1" s="1"/>
  <c r="U105" i="1"/>
  <c r="F284" i="1" s="1"/>
  <c r="T105" i="1"/>
  <c r="S105" i="1"/>
  <c r="D284" i="1" s="1"/>
  <c r="R105" i="1"/>
  <c r="C284" i="1" s="1"/>
  <c r="AC104" i="1"/>
  <c r="N276" i="1" s="1"/>
  <c r="AB104" i="1"/>
  <c r="M276" i="1" s="1"/>
  <c r="AA104" i="1"/>
  <c r="L276" i="1" s="1"/>
  <c r="Y104" i="1"/>
  <c r="X104" i="1"/>
  <c r="I276" i="1" s="1"/>
  <c r="W104" i="1"/>
  <c r="H276" i="1" s="1"/>
  <c r="V104" i="1"/>
  <c r="G276" i="1" s="1"/>
  <c r="U104" i="1"/>
  <c r="F276" i="1" s="1"/>
  <c r="T104" i="1"/>
  <c r="E276" i="1" s="1"/>
  <c r="S104" i="1"/>
  <c r="D276" i="1" s="1"/>
  <c r="R104" i="1"/>
  <c r="C276" i="1" s="1"/>
  <c r="AC103" i="1"/>
  <c r="N268" i="1" s="1"/>
  <c r="AB103" i="1"/>
  <c r="M268" i="1" s="1"/>
  <c r="AA103" i="1"/>
  <c r="L268" i="1" s="1"/>
  <c r="Z103" i="1"/>
  <c r="K268" i="1" s="1"/>
  <c r="Y103" i="1"/>
  <c r="J268" i="1" s="1"/>
  <c r="X103" i="1"/>
  <c r="I268" i="1" s="1"/>
  <c r="W103" i="1"/>
  <c r="H268" i="1" s="1"/>
  <c r="V103" i="1"/>
  <c r="G268" i="1" s="1"/>
  <c r="U103" i="1"/>
  <c r="F268" i="1" s="1"/>
  <c r="T103" i="1"/>
  <c r="E268" i="1" s="1"/>
  <c r="S103" i="1"/>
  <c r="D268" i="1" s="1"/>
  <c r="R103" i="1"/>
  <c r="C268" i="1" s="1"/>
  <c r="AC102" i="1"/>
  <c r="N260" i="1" s="1"/>
  <c r="AB102" i="1"/>
  <c r="M260" i="1" s="1"/>
  <c r="AA102" i="1"/>
  <c r="L260" i="1" s="1"/>
  <c r="Z102" i="1"/>
  <c r="K260" i="1" s="1"/>
  <c r="Y102" i="1"/>
  <c r="J260" i="1" s="1"/>
  <c r="X102" i="1"/>
  <c r="I260" i="1" s="1"/>
  <c r="W102" i="1"/>
  <c r="H260" i="1" s="1"/>
  <c r="V102" i="1"/>
  <c r="G260" i="1" s="1"/>
  <c r="U102" i="1"/>
  <c r="F260" i="1" s="1"/>
  <c r="T102" i="1"/>
  <c r="E260" i="1" s="1"/>
  <c r="S102" i="1"/>
  <c r="D260" i="1" s="1"/>
  <c r="R102" i="1"/>
  <c r="C260" i="1" s="1"/>
  <c r="AC101" i="1"/>
  <c r="N252" i="1" s="1"/>
  <c r="AB101" i="1"/>
  <c r="M252" i="1" s="1"/>
  <c r="AA101" i="1"/>
  <c r="L252" i="1" s="1"/>
  <c r="Z101" i="1"/>
  <c r="K252" i="1" s="1"/>
  <c r="Y101" i="1"/>
  <c r="J252" i="1" s="1"/>
  <c r="X101" i="1"/>
  <c r="I252" i="1" s="1"/>
  <c r="W101" i="1"/>
  <c r="H252" i="1" s="1"/>
  <c r="V101" i="1"/>
  <c r="G252" i="1" s="1"/>
  <c r="U101" i="1"/>
  <c r="F252" i="1" s="1"/>
  <c r="T101" i="1"/>
  <c r="E252" i="1" s="1"/>
  <c r="S101" i="1"/>
  <c r="D252" i="1" s="1"/>
  <c r="R101" i="1"/>
  <c r="C252" i="1" s="1"/>
  <c r="AC100" i="1"/>
  <c r="N244" i="1" s="1"/>
  <c r="AB100" i="1"/>
  <c r="M244" i="1" s="1"/>
  <c r="AA100" i="1"/>
  <c r="L244" i="1" s="1"/>
  <c r="Y100" i="1"/>
  <c r="J244" i="1" s="1"/>
  <c r="X100" i="1"/>
  <c r="I244" i="1" s="1"/>
  <c r="W100" i="1"/>
  <c r="H244" i="1" s="1"/>
  <c r="V100" i="1"/>
  <c r="G244" i="1" s="1"/>
  <c r="U100" i="1"/>
  <c r="F244" i="1" s="1"/>
  <c r="T100" i="1"/>
  <c r="E244" i="1" s="1"/>
  <c r="S100" i="1"/>
  <c r="D244" i="1" s="1"/>
  <c r="R100" i="1"/>
  <c r="C244" i="1" s="1"/>
  <c r="AC99" i="1"/>
  <c r="N236" i="1" s="1"/>
  <c r="AB99" i="1"/>
  <c r="M236" i="1" s="1"/>
  <c r="AA99" i="1"/>
  <c r="L236" i="1" s="1"/>
  <c r="Z99" i="1"/>
  <c r="K236" i="1" s="1"/>
  <c r="Y99" i="1"/>
  <c r="J236" i="1" s="1"/>
  <c r="W99" i="1"/>
  <c r="H236" i="1" s="1"/>
  <c r="V99" i="1"/>
  <c r="G236" i="1" s="1"/>
  <c r="U99" i="1"/>
  <c r="F236" i="1" s="1"/>
  <c r="T99" i="1"/>
  <c r="E236" i="1" s="1"/>
  <c r="S99" i="1"/>
  <c r="D236" i="1" s="1"/>
  <c r="R99" i="1"/>
  <c r="C236" i="1" s="1"/>
  <c r="AC98" i="1"/>
  <c r="N228" i="1" s="1"/>
  <c r="AB98" i="1"/>
  <c r="M228" i="1" s="1"/>
  <c r="AA98" i="1"/>
  <c r="L228" i="1" s="1"/>
  <c r="Y98" i="1"/>
  <c r="J228" i="1" s="1"/>
  <c r="X98" i="1"/>
  <c r="I228" i="1" s="1"/>
  <c r="W98" i="1"/>
  <c r="H228" i="1" s="1"/>
  <c r="V98" i="1"/>
  <c r="G228" i="1" s="1"/>
  <c r="U98" i="1"/>
  <c r="F228" i="1" s="1"/>
  <c r="T98" i="1"/>
  <c r="E228" i="1" s="1"/>
  <c r="S98" i="1"/>
  <c r="D228" i="1" s="1"/>
  <c r="R98" i="1"/>
  <c r="AC97" i="1"/>
  <c r="N220" i="1" s="1"/>
  <c r="AB97" i="1"/>
  <c r="M220" i="1" s="1"/>
  <c r="AA97" i="1"/>
  <c r="L220" i="1" s="1"/>
  <c r="Z97" i="1"/>
  <c r="K220" i="1" s="1"/>
  <c r="X97" i="1"/>
  <c r="I220" i="1" s="1"/>
  <c r="W97" i="1"/>
  <c r="H220" i="1" s="1"/>
  <c r="V97" i="1"/>
  <c r="G220" i="1" s="1"/>
  <c r="U97" i="1"/>
  <c r="F220" i="1" s="1"/>
  <c r="T97" i="1"/>
  <c r="E220" i="1" s="1"/>
  <c r="S97" i="1"/>
  <c r="D220" i="1" s="1"/>
  <c r="R97" i="1"/>
  <c r="C220" i="1" s="1"/>
  <c r="AC96" i="1"/>
  <c r="N212" i="1" s="1"/>
  <c r="AB96" i="1"/>
  <c r="M212" i="1" s="1"/>
  <c r="AA96" i="1"/>
  <c r="L212" i="1" s="1"/>
  <c r="Y96" i="1"/>
  <c r="J212" i="1" s="1"/>
  <c r="X96" i="1"/>
  <c r="I212" i="1" s="1"/>
  <c r="W96" i="1"/>
  <c r="H212" i="1" s="1"/>
  <c r="V96" i="1"/>
  <c r="G212" i="1" s="1"/>
  <c r="U96" i="1"/>
  <c r="F212" i="1" s="1"/>
  <c r="T96" i="1"/>
  <c r="E212" i="1" s="1"/>
  <c r="S96" i="1"/>
  <c r="D212" i="1" s="1"/>
  <c r="R96" i="1"/>
  <c r="C212" i="1" s="1"/>
  <c r="AC95" i="1"/>
  <c r="N204" i="1" s="1"/>
  <c r="AB95" i="1"/>
  <c r="M204" i="1" s="1"/>
  <c r="AA95" i="1"/>
  <c r="L204" i="1" s="1"/>
  <c r="Z95" i="1"/>
  <c r="K204" i="1" s="1"/>
  <c r="Y95" i="1"/>
  <c r="J204" i="1" s="1"/>
  <c r="X95" i="1"/>
  <c r="I204" i="1" s="1"/>
  <c r="W95" i="1"/>
  <c r="H204" i="1" s="1"/>
  <c r="V95" i="1"/>
  <c r="G204" i="1" s="1"/>
  <c r="U95" i="1"/>
  <c r="F204" i="1" s="1"/>
  <c r="T95" i="1"/>
  <c r="E204" i="1" s="1"/>
  <c r="S95" i="1"/>
  <c r="D204" i="1" s="1"/>
  <c r="R95" i="1"/>
  <c r="C204" i="1" s="1"/>
  <c r="AC94" i="1"/>
  <c r="N196" i="1" s="1"/>
  <c r="AB94" i="1"/>
  <c r="M196" i="1" s="1"/>
  <c r="AA94" i="1"/>
  <c r="L196" i="1" s="1"/>
  <c r="Z94" i="1"/>
  <c r="K196" i="1" s="1"/>
  <c r="Y94" i="1"/>
  <c r="J196" i="1" s="1"/>
  <c r="W94" i="1"/>
  <c r="H196" i="1" s="1"/>
  <c r="V94" i="1"/>
  <c r="G196" i="1" s="1"/>
  <c r="U94" i="1"/>
  <c r="F196" i="1" s="1"/>
  <c r="T94" i="1"/>
  <c r="E196" i="1" s="1"/>
  <c r="S94" i="1"/>
  <c r="D196" i="1" s="1"/>
  <c r="R94" i="1"/>
  <c r="C196" i="1" s="1"/>
  <c r="AC93" i="1"/>
  <c r="N188" i="1" s="1"/>
  <c r="AB93" i="1"/>
  <c r="M188" i="1" s="1"/>
  <c r="AA93" i="1"/>
  <c r="L188" i="1" s="1"/>
  <c r="Z93" i="1"/>
  <c r="K188" i="1" s="1"/>
  <c r="Y93" i="1"/>
  <c r="J188" i="1" s="1"/>
  <c r="X93" i="1"/>
  <c r="I188" i="1" s="1"/>
  <c r="V93" i="1"/>
  <c r="G188" i="1" s="1"/>
  <c r="T93" i="1"/>
  <c r="E188" i="1" s="1"/>
  <c r="S93" i="1"/>
  <c r="D188" i="1" s="1"/>
  <c r="R93" i="1"/>
  <c r="C188" i="1" s="1"/>
  <c r="AC92" i="1"/>
  <c r="N180" i="1" s="1"/>
  <c r="AB92" i="1"/>
  <c r="M180" i="1" s="1"/>
  <c r="AA92" i="1"/>
  <c r="L180" i="1" s="1"/>
  <c r="Z92" i="1"/>
  <c r="K180" i="1" s="1"/>
  <c r="Y92" i="1"/>
  <c r="J180" i="1" s="1"/>
  <c r="X92" i="1"/>
  <c r="I180" i="1" s="1"/>
  <c r="W92" i="1"/>
  <c r="H180" i="1" s="1"/>
  <c r="V92" i="1"/>
  <c r="G180" i="1" s="1"/>
  <c r="T43" i="1"/>
  <c r="U89" i="1" s="1"/>
  <c r="F156" i="1" s="1"/>
  <c r="T92" i="1"/>
  <c r="E180" i="1" s="1"/>
  <c r="S92" i="1"/>
  <c r="D180" i="1" s="1"/>
  <c r="R92" i="1"/>
  <c r="C180" i="1" s="1"/>
  <c r="AC91" i="1"/>
  <c r="N172" i="1" s="1"/>
  <c r="AB91" i="1"/>
  <c r="M172" i="1" s="1"/>
  <c r="AA91" i="1"/>
  <c r="L172" i="1" s="1"/>
  <c r="Y91" i="1"/>
  <c r="J172" i="1" s="1"/>
  <c r="X91" i="1"/>
  <c r="I172" i="1" s="1"/>
  <c r="W91" i="1"/>
  <c r="H172" i="1" s="1"/>
  <c r="U91" i="1"/>
  <c r="F172" i="1" s="1"/>
  <c r="T91" i="1"/>
  <c r="E172" i="1" s="1"/>
  <c r="S91" i="1"/>
  <c r="D172" i="1" s="1"/>
  <c r="R91" i="1"/>
  <c r="C172" i="1" s="1"/>
  <c r="AC90" i="1"/>
  <c r="N164" i="1" s="1"/>
  <c r="Y43" i="1"/>
  <c r="Z89" i="1" s="1"/>
  <c r="K156" i="1" s="1"/>
  <c r="W43" i="1"/>
  <c r="X105" i="1" s="1"/>
  <c r="I284" i="1" s="1"/>
  <c r="V43" i="1"/>
  <c r="W90" i="1" s="1"/>
  <c r="H164" i="1" s="1"/>
  <c r="U43" i="1"/>
  <c r="V90" i="1" s="1"/>
  <c r="G164" i="1" s="1"/>
  <c r="S89" i="1"/>
  <c r="D156" i="1" s="1"/>
  <c r="R89" i="1"/>
  <c r="C156" i="1" s="1"/>
  <c r="AC88" i="1"/>
  <c r="N148" i="1" s="1"/>
  <c r="AB88" i="1"/>
  <c r="M148" i="1" s="1"/>
  <c r="AA88" i="1"/>
  <c r="L148" i="1" s="1"/>
  <c r="Z88" i="1"/>
  <c r="K148" i="1" s="1"/>
  <c r="Y88" i="1"/>
  <c r="J148" i="1" s="1"/>
  <c r="X88" i="1"/>
  <c r="I148" i="1" s="1"/>
  <c r="V88" i="1"/>
  <c r="G148" i="1" s="1"/>
  <c r="U88" i="1"/>
  <c r="F148" i="1" s="1"/>
  <c r="T88" i="1"/>
  <c r="E148" i="1" s="1"/>
  <c r="S88" i="1"/>
  <c r="D148" i="1" s="1"/>
  <c r="R88" i="1"/>
  <c r="C148" i="1" s="1"/>
  <c r="AC87" i="1"/>
  <c r="N140" i="1" s="1"/>
  <c r="AB87" i="1"/>
  <c r="M140" i="1" s="1"/>
  <c r="AA87" i="1"/>
  <c r="L140" i="1" s="1"/>
  <c r="Z87" i="1"/>
  <c r="K140" i="1" s="1"/>
  <c r="Y87" i="1"/>
  <c r="J140" i="1" s="1"/>
  <c r="X87" i="1"/>
  <c r="I140" i="1" s="1"/>
  <c r="W87" i="1"/>
  <c r="H140" i="1" s="1"/>
  <c r="U87" i="1"/>
  <c r="F140" i="1" s="1"/>
  <c r="T87" i="1"/>
  <c r="E140" i="1" s="1"/>
  <c r="S87" i="1"/>
  <c r="D140" i="1" s="1"/>
  <c r="R87" i="1"/>
  <c r="C140" i="1" s="1"/>
  <c r="AC86" i="1"/>
  <c r="N132" i="1" s="1"/>
  <c r="AB86" i="1"/>
  <c r="M132" i="1" s="1"/>
  <c r="AA86" i="1"/>
  <c r="L132" i="1" s="1"/>
  <c r="Y86" i="1"/>
  <c r="J132" i="1" s="1"/>
  <c r="X86" i="1"/>
  <c r="I132" i="1" s="1"/>
  <c r="W86" i="1"/>
  <c r="H132" i="1" s="1"/>
  <c r="V86" i="1"/>
  <c r="G132" i="1" s="1"/>
  <c r="U86" i="1"/>
  <c r="F132" i="1" s="1"/>
  <c r="T86" i="1"/>
  <c r="E132" i="1" s="1"/>
  <c r="S86" i="1"/>
  <c r="D132" i="1" s="1"/>
  <c r="R86" i="1"/>
  <c r="C132" i="1" s="1"/>
  <c r="AC85" i="1"/>
  <c r="N124" i="1" s="1"/>
  <c r="AB85" i="1"/>
  <c r="M124" i="1" s="1"/>
  <c r="AA85" i="1"/>
  <c r="L124" i="1" s="1"/>
  <c r="Z85" i="1"/>
  <c r="K124" i="1" s="1"/>
  <c r="Y85" i="1"/>
  <c r="J124" i="1" s="1"/>
  <c r="X85" i="1"/>
  <c r="I124" i="1" s="1"/>
  <c r="W85" i="1"/>
  <c r="H124" i="1" s="1"/>
  <c r="V85" i="1"/>
  <c r="G124" i="1" s="1"/>
  <c r="U85" i="1"/>
  <c r="F124" i="1" s="1"/>
  <c r="T85" i="1"/>
  <c r="E124" i="1" s="1"/>
  <c r="S85" i="1"/>
  <c r="D124" i="1" s="1"/>
  <c r="AC84" i="1"/>
  <c r="N116" i="1" s="1"/>
  <c r="AB84" i="1"/>
  <c r="M116" i="1" s="1"/>
  <c r="AA84" i="1"/>
  <c r="L116" i="1" s="1"/>
  <c r="Z84" i="1"/>
  <c r="K116" i="1" s="1"/>
  <c r="Y84" i="1"/>
  <c r="J116" i="1" s="1"/>
  <c r="X84" i="1"/>
  <c r="I116" i="1" s="1"/>
  <c r="W84" i="1"/>
  <c r="H116" i="1" s="1"/>
  <c r="V84" i="1"/>
  <c r="G116" i="1" s="1"/>
  <c r="U84" i="1"/>
  <c r="F116" i="1" s="1"/>
  <c r="T84" i="1"/>
  <c r="E116" i="1" s="1"/>
  <c r="S84" i="1"/>
  <c r="D116" i="1" s="1"/>
  <c r="C119" i="1"/>
  <c r="P11" i="2"/>
  <c r="AE11" i="2" s="1"/>
  <c r="P12" i="2"/>
  <c r="AE12" i="2" s="1"/>
  <c r="P13" i="2"/>
  <c r="AE13" i="2" s="1"/>
  <c r="P14" i="2"/>
  <c r="AE14" i="2" s="1"/>
  <c r="P15" i="2"/>
  <c r="AE15" i="2" s="1"/>
  <c r="P16" i="2"/>
  <c r="AE16" i="2" s="1"/>
  <c r="P17" i="2"/>
  <c r="AE17" i="2" s="1"/>
  <c r="P18" i="2"/>
  <c r="AE18" i="2" s="1"/>
  <c r="P19" i="2"/>
  <c r="AE19" i="2" s="1"/>
  <c r="P20" i="2"/>
  <c r="AE20" i="2" s="1"/>
  <c r="P21" i="2"/>
  <c r="AE21" i="2" s="1"/>
  <c r="P22" i="2"/>
  <c r="AE22" i="2" s="1"/>
  <c r="P23" i="2"/>
  <c r="AE23" i="2" s="1"/>
  <c r="P24" i="2"/>
  <c r="AE24" i="2" s="1"/>
  <c r="P25" i="2"/>
  <c r="AE25" i="2" s="1"/>
  <c r="P26" i="2"/>
  <c r="AE26" i="2" s="1"/>
  <c r="P27" i="2"/>
  <c r="AE27" i="2" s="1"/>
  <c r="P28" i="2"/>
  <c r="AE28" i="2" s="1"/>
  <c r="P29" i="2"/>
  <c r="AE29" i="2" s="1"/>
  <c r="P30" i="2"/>
  <c r="AE30" i="2" s="1"/>
  <c r="P31" i="2"/>
  <c r="AE31" i="2" s="1"/>
  <c r="P32" i="2"/>
  <c r="AE32" i="2" s="1"/>
  <c r="P33" i="2"/>
  <c r="AE33" i="2" s="1"/>
  <c r="P34" i="2"/>
  <c r="AE34" i="2" s="1"/>
  <c r="P35" i="2"/>
  <c r="AE35" i="2" s="1"/>
  <c r="P10" i="2"/>
  <c r="AE10" i="2" s="1"/>
  <c r="L6" i="2"/>
  <c r="K6" i="2"/>
  <c r="E6" i="2"/>
  <c r="W88" i="1" l="1"/>
  <c r="H148" i="1" s="1"/>
  <c r="X94" i="1"/>
  <c r="I196" i="1" s="1"/>
  <c r="U93" i="1"/>
  <c r="F188" i="1" s="1"/>
  <c r="Z98" i="1"/>
  <c r="K228" i="1" s="1"/>
  <c r="Z100" i="1"/>
  <c r="K244" i="1" s="1"/>
  <c r="O244" i="1" s="1"/>
  <c r="Z104" i="1"/>
  <c r="K276" i="1" s="1"/>
  <c r="V91" i="1"/>
  <c r="G172" i="1" s="1"/>
  <c r="Z96" i="1"/>
  <c r="K212" i="1" s="1"/>
  <c r="O212" i="1" s="1"/>
  <c r="X107" i="1"/>
  <c r="I300" i="1" s="1"/>
  <c r="X111" i="1"/>
  <c r="I332" i="1" s="1"/>
  <c r="Z107" i="1"/>
  <c r="K300" i="1" s="1"/>
  <c r="O300" i="1" s="1"/>
  <c r="Z91" i="1"/>
  <c r="K172" i="1" s="1"/>
  <c r="Z86" i="1"/>
  <c r="K132" i="1" s="1"/>
  <c r="O132" i="1" s="1"/>
  <c r="V87" i="1"/>
  <c r="G140" i="1" s="1"/>
  <c r="O140" i="1" s="1"/>
  <c r="W93" i="1"/>
  <c r="H188" i="1" s="1"/>
  <c r="X99" i="1"/>
  <c r="I236" i="1" s="1"/>
  <c r="O236" i="1" s="1"/>
  <c r="N84" i="1"/>
  <c r="M47" i="1"/>
  <c r="M48" i="1" s="1"/>
  <c r="M49" i="1" s="1"/>
  <c r="E47" i="1"/>
  <c r="E48" i="1" s="1"/>
  <c r="E49" i="1" s="1"/>
  <c r="L47" i="1"/>
  <c r="L48" i="1" s="1"/>
  <c r="L49" i="1" s="1"/>
  <c r="I47" i="1"/>
  <c r="I48" i="1" s="1"/>
  <c r="I49" i="1" s="1"/>
  <c r="R90" i="1"/>
  <c r="C164" i="1" s="1"/>
  <c r="G47" i="1"/>
  <c r="G48" i="1" s="1"/>
  <c r="G49" i="1" s="1"/>
  <c r="AD101" i="1"/>
  <c r="D47" i="1"/>
  <c r="D48" i="1" s="1"/>
  <c r="D49" i="1" s="1"/>
  <c r="AD85" i="1"/>
  <c r="AB90" i="1"/>
  <c r="M164" i="1" s="1"/>
  <c r="N47" i="1"/>
  <c r="N48" i="1" s="1"/>
  <c r="N49" i="1" s="1"/>
  <c r="E95" i="1"/>
  <c r="V63" i="1" s="1"/>
  <c r="AD102" i="1"/>
  <c r="AC89" i="1"/>
  <c r="N156" i="1" s="1"/>
  <c r="Y112" i="1"/>
  <c r="J340" i="1" s="1"/>
  <c r="O340" i="1" s="1"/>
  <c r="C124" i="1"/>
  <c r="O124" i="1" s="1"/>
  <c r="AD94" i="1"/>
  <c r="K47" i="1"/>
  <c r="K48" i="1" s="1"/>
  <c r="K49" i="1" s="1"/>
  <c r="O292" i="1"/>
  <c r="AD84" i="1"/>
  <c r="Y89" i="1"/>
  <c r="J156" i="1" s="1"/>
  <c r="Y97" i="1"/>
  <c r="J220" i="1" s="1"/>
  <c r="O220" i="1" s="1"/>
  <c r="AD88" i="1"/>
  <c r="H47" i="1"/>
  <c r="H48" i="1" s="1"/>
  <c r="H49" i="1" s="1"/>
  <c r="O348" i="1"/>
  <c r="O324" i="1"/>
  <c r="Y90" i="1"/>
  <c r="J164" i="1" s="1"/>
  <c r="F47" i="1"/>
  <c r="F48" i="1" s="1"/>
  <c r="F49" i="1" s="1"/>
  <c r="N85" i="1"/>
  <c r="N89" i="1"/>
  <c r="N86" i="1"/>
  <c r="B95" i="1"/>
  <c r="S63" i="1" s="1"/>
  <c r="N88" i="1"/>
  <c r="V52" i="1"/>
  <c r="AE53" i="1"/>
  <c r="AE68" i="1"/>
  <c r="AE81" i="1"/>
  <c r="AE76" i="1"/>
  <c r="AE77" i="1"/>
  <c r="AE54" i="1"/>
  <c r="AE75" i="1"/>
  <c r="AE79" i="1"/>
  <c r="AE80" i="1"/>
  <c r="AD111" i="1"/>
  <c r="O268" i="1"/>
  <c r="S61" i="1"/>
  <c r="AE61" i="1" s="1"/>
  <c r="N93" i="1"/>
  <c r="AE73" i="1"/>
  <c r="AD110" i="1"/>
  <c r="U92" i="1"/>
  <c r="AD92" i="1" s="1"/>
  <c r="U90" i="1"/>
  <c r="F164" i="1" s="1"/>
  <c r="N107" i="1"/>
  <c r="N111" i="1"/>
  <c r="T71" i="1"/>
  <c r="AE71" i="1" s="1"/>
  <c r="N103" i="1"/>
  <c r="AD106" i="1"/>
  <c r="AE70" i="1"/>
  <c r="AD107" i="1"/>
  <c r="O148" i="1"/>
  <c r="AD95" i="1"/>
  <c r="N96" i="1"/>
  <c r="AE74" i="1"/>
  <c r="O116" i="1"/>
  <c r="N90" i="1"/>
  <c r="E284" i="1"/>
  <c r="O284" i="1" s="1"/>
  <c r="AD105" i="1"/>
  <c r="AE78" i="1"/>
  <c r="AD103" i="1"/>
  <c r="AD113" i="1"/>
  <c r="D308" i="1"/>
  <c r="O308" i="1" s="1"/>
  <c r="AD108" i="1"/>
  <c r="AE67" i="1"/>
  <c r="AE72" i="1"/>
  <c r="W89" i="1"/>
  <c r="H156" i="1" s="1"/>
  <c r="T62" i="1"/>
  <c r="AE62" i="1" s="1"/>
  <c r="N94" i="1"/>
  <c r="AE56" i="1"/>
  <c r="O204" i="1"/>
  <c r="C228" i="1"/>
  <c r="AD98" i="1"/>
  <c r="O196" i="1"/>
  <c r="C316" i="1"/>
  <c r="O316" i="1" s="1"/>
  <c r="AD109" i="1"/>
  <c r="AA90" i="1"/>
  <c r="L164" i="1" s="1"/>
  <c r="AA89" i="1"/>
  <c r="L156" i="1" s="1"/>
  <c r="T90" i="1"/>
  <c r="E164" i="1" s="1"/>
  <c r="T89" i="1"/>
  <c r="E156" i="1" s="1"/>
  <c r="N99" i="1"/>
  <c r="O260" i="1"/>
  <c r="O332" i="1"/>
  <c r="O252" i="1"/>
  <c r="F95" i="1"/>
  <c r="W63" i="1" s="1"/>
  <c r="D95" i="1"/>
  <c r="U63" i="1" s="1"/>
  <c r="C47" i="1"/>
  <c r="C48" i="1" s="1"/>
  <c r="C49" i="1" s="1"/>
  <c r="X90" i="1"/>
  <c r="I164" i="1" s="1"/>
  <c r="X89" i="1"/>
  <c r="I156" i="1" s="1"/>
  <c r="J276" i="1"/>
  <c r="AD104" i="1"/>
  <c r="AE69" i="1"/>
  <c r="Z90" i="1"/>
  <c r="K164" i="1" s="1"/>
  <c r="V89" i="1"/>
  <c r="N113" i="1"/>
  <c r="N112" i="1"/>
  <c r="N110" i="1"/>
  <c r="N109" i="1"/>
  <c r="N108" i="1"/>
  <c r="N106" i="1"/>
  <c r="N105" i="1"/>
  <c r="N104" i="1"/>
  <c r="N102" i="1"/>
  <c r="N101" i="1"/>
  <c r="N100" i="1"/>
  <c r="V60" i="1"/>
  <c r="AE60" i="1" s="1"/>
  <c r="N92" i="1"/>
  <c r="C91" i="1"/>
  <c r="C87" i="1"/>
  <c r="C95" i="1"/>
  <c r="T52" i="1"/>
  <c r="T66" i="1"/>
  <c r="AE66" i="1" s="1"/>
  <c r="N98" i="1"/>
  <c r="X65" i="1"/>
  <c r="AE65" i="1" s="1"/>
  <c r="N97" i="1"/>
  <c r="AE64" i="1"/>
  <c r="AE58" i="1"/>
  <c r="AE57" i="1"/>
  <c r="AD86" i="1" l="1"/>
  <c r="AD100" i="1"/>
  <c r="O228" i="1"/>
  <c r="AD87" i="1"/>
  <c r="O172" i="1"/>
  <c r="O188" i="1"/>
  <c r="AD99" i="1"/>
  <c r="AD91" i="1"/>
  <c r="AD96" i="1"/>
  <c r="AD93" i="1"/>
  <c r="AD112" i="1"/>
  <c r="AD97" i="1"/>
  <c r="F180" i="1"/>
  <c r="O180" i="1" s="1"/>
  <c r="AE52" i="1"/>
  <c r="AD89" i="1"/>
  <c r="G156" i="1"/>
  <c r="O164" i="1"/>
  <c r="T63" i="1"/>
  <c r="AE63" i="1" s="1"/>
  <c r="N95" i="1"/>
  <c r="O276" i="1"/>
  <c r="AD90" i="1"/>
  <c r="T55" i="1"/>
  <c r="AE55" i="1" s="1"/>
  <c r="N87" i="1"/>
  <c r="T59" i="1"/>
  <c r="AE59" i="1" s="1"/>
  <c r="N91" i="1"/>
  <c r="AF76" i="1" l="1"/>
  <c r="AF54" i="1"/>
  <c r="AF72" i="1"/>
  <c r="AF64" i="1"/>
  <c r="AF58" i="1"/>
  <c r="AF65" i="1"/>
  <c r="AF52" i="1"/>
  <c r="AG52" i="1" s="1"/>
  <c r="C52" i="1" s="1"/>
  <c r="C117" i="1" s="1"/>
  <c r="AF79" i="1"/>
  <c r="AF56" i="1"/>
  <c r="AF53" i="1"/>
  <c r="AF74" i="1"/>
  <c r="AF61" i="1"/>
  <c r="AF75" i="1"/>
  <c r="AF66" i="1"/>
  <c r="AF81" i="1"/>
  <c r="AF55" i="1"/>
  <c r="AF71" i="1"/>
  <c r="AF77" i="1"/>
  <c r="AF67" i="1"/>
  <c r="AF78" i="1"/>
  <c r="AF68" i="1"/>
  <c r="AF59" i="1"/>
  <c r="AF73" i="1"/>
  <c r="AF63" i="1"/>
  <c r="AF80" i="1"/>
  <c r="AF70" i="1"/>
  <c r="AF60" i="1"/>
  <c r="AF69" i="1"/>
  <c r="AF62" i="1"/>
  <c r="AF57" i="1"/>
  <c r="O156" i="1"/>
  <c r="AK75" i="1" l="1"/>
  <c r="G75" i="1" s="1"/>
  <c r="G301" i="1" s="1"/>
  <c r="G302" i="1" s="1"/>
  <c r="AR71" i="1"/>
  <c r="N71" i="1" s="1"/>
  <c r="N269" i="1" s="1"/>
  <c r="N270" i="1" s="1"/>
  <c r="AH64" i="1"/>
  <c r="D64" i="1" s="1"/>
  <c r="D213" i="1" s="1"/>
  <c r="D214" i="1" s="1"/>
  <c r="AP52" i="1"/>
  <c r="L52" i="1" s="1"/>
  <c r="L117" i="1" s="1"/>
  <c r="L118" i="1" s="1"/>
  <c r="AL74" i="1"/>
  <c r="H74" i="1" s="1"/>
  <c r="H293" i="1" s="1"/>
  <c r="H294" i="1" s="1"/>
  <c r="AI59" i="1"/>
  <c r="E59" i="1" s="1"/>
  <c r="E173" i="1" s="1"/>
  <c r="E174" i="1" s="1"/>
  <c r="AR55" i="1"/>
  <c r="N55" i="1" s="1"/>
  <c r="N141" i="1" s="1"/>
  <c r="N149" i="1" s="1"/>
  <c r="AN53" i="1"/>
  <c r="J53" i="1" s="1"/>
  <c r="J125" i="1" s="1"/>
  <c r="J126" i="1" s="1"/>
  <c r="AO67" i="1"/>
  <c r="K67" i="1" s="1"/>
  <c r="K237" i="1" s="1"/>
  <c r="K238" i="1" s="1"/>
  <c r="AN57" i="1"/>
  <c r="J57" i="1" s="1"/>
  <c r="J157" i="1" s="1"/>
  <c r="J158" i="1" s="1"/>
  <c r="AP76" i="1"/>
  <c r="L76" i="1" s="1"/>
  <c r="L309" i="1" s="1"/>
  <c r="L310" i="1" s="1"/>
  <c r="AH52" i="1"/>
  <c r="D52" i="1" s="1"/>
  <c r="D117" i="1" s="1"/>
  <c r="D118" i="1" s="1"/>
  <c r="D122" i="1" s="1"/>
  <c r="AR76" i="1"/>
  <c r="N76" i="1" s="1"/>
  <c r="N309" i="1" s="1"/>
  <c r="N310" i="1" s="1"/>
  <c r="AK67" i="1"/>
  <c r="G67" i="1" s="1"/>
  <c r="G237" i="1" s="1"/>
  <c r="G238" i="1" s="1"/>
  <c r="AL78" i="1"/>
  <c r="H78" i="1" s="1"/>
  <c r="H325" i="1" s="1"/>
  <c r="H326" i="1" s="1"/>
  <c r="AN56" i="1"/>
  <c r="J56" i="1" s="1"/>
  <c r="J149" i="1" s="1"/>
  <c r="J150" i="1" s="1"/>
  <c r="AQ62" i="1"/>
  <c r="M62" i="1" s="1"/>
  <c r="M197" i="1" s="1"/>
  <c r="M198" i="1" s="1"/>
  <c r="AL81" i="1"/>
  <c r="H81" i="1" s="1"/>
  <c r="H349" i="1" s="1"/>
  <c r="H350" i="1" s="1"/>
  <c r="AK74" i="1"/>
  <c r="G74" i="1" s="1"/>
  <c r="G293" i="1" s="1"/>
  <c r="G294" i="1" s="1"/>
  <c r="AH80" i="1"/>
  <c r="D80" i="1" s="1"/>
  <c r="D341" i="1" s="1"/>
  <c r="D342" i="1" s="1"/>
  <c r="AH61" i="1"/>
  <c r="D61" i="1" s="1"/>
  <c r="D189" i="1" s="1"/>
  <c r="D190" i="1" s="1"/>
  <c r="AL61" i="1"/>
  <c r="H61" i="1" s="1"/>
  <c r="H189" i="1" s="1"/>
  <c r="H190" i="1" s="1"/>
  <c r="AP53" i="1"/>
  <c r="L53" i="1" s="1"/>
  <c r="L125" i="1" s="1"/>
  <c r="L126" i="1" s="1"/>
  <c r="AG69" i="1"/>
  <c r="C69" i="1" s="1"/>
  <c r="C253" i="1" s="1"/>
  <c r="AI80" i="1"/>
  <c r="E80" i="1" s="1"/>
  <c r="E341" i="1" s="1"/>
  <c r="E342" i="1" s="1"/>
  <c r="AQ77" i="1"/>
  <c r="M77" i="1" s="1"/>
  <c r="M317" i="1" s="1"/>
  <c r="M318" i="1" s="1"/>
  <c r="AG74" i="1"/>
  <c r="C74" i="1" s="1"/>
  <c r="C293" i="1" s="1"/>
  <c r="C294" i="1" s="1"/>
  <c r="AH60" i="1"/>
  <c r="D60" i="1" s="1"/>
  <c r="D181" i="1" s="1"/>
  <c r="D182" i="1" s="1"/>
  <c r="AM71" i="1"/>
  <c r="I71" i="1" s="1"/>
  <c r="I269" i="1" s="1"/>
  <c r="I270" i="1" s="1"/>
  <c r="AQ57" i="1"/>
  <c r="M57" i="1" s="1"/>
  <c r="M157" i="1" s="1"/>
  <c r="M158" i="1" s="1"/>
  <c r="AR80" i="1"/>
  <c r="N80" i="1" s="1"/>
  <c r="N341" i="1" s="1"/>
  <c r="N342" i="1" s="1"/>
  <c r="AJ60" i="1"/>
  <c r="F60" i="1" s="1"/>
  <c r="F181" i="1" s="1"/>
  <c r="F182" i="1" s="1"/>
  <c r="AR75" i="1"/>
  <c r="N75" i="1" s="1"/>
  <c r="N301" i="1" s="1"/>
  <c r="N302" i="1" s="1"/>
  <c r="AG63" i="1"/>
  <c r="C63" i="1" s="1"/>
  <c r="C205" i="1" s="1"/>
  <c r="C206" i="1" s="1"/>
  <c r="AM52" i="1"/>
  <c r="I52" i="1" s="1"/>
  <c r="I117" i="1" s="1"/>
  <c r="I118" i="1" s="1"/>
  <c r="AP56" i="1"/>
  <c r="L56" i="1" s="1"/>
  <c r="L149" i="1" s="1"/>
  <c r="L150" i="1" s="1"/>
  <c r="AK77" i="1"/>
  <c r="G77" i="1" s="1"/>
  <c r="G317" i="1" s="1"/>
  <c r="G318" i="1" s="1"/>
  <c r="AQ63" i="1"/>
  <c r="M63" i="1" s="1"/>
  <c r="M205" i="1" s="1"/>
  <c r="M206" i="1" s="1"/>
  <c r="AH79" i="1"/>
  <c r="D79" i="1" s="1"/>
  <c r="D333" i="1" s="1"/>
  <c r="D334" i="1" s="1"/>
  <c r="AI76" i="1"/>
  <c r="E76" i="1" s="1"/>
  <c r="E309" i="1" s="1"/>
  <c r="E310" i="1" s="1"/>
  <c r="AL69" i="1"/>
  <c r="H69" i="1" s="1"/>
  <c r="H253" i="1" s="1"/>
  <c r="H254" i="1" s="1"/>
  <c r="AP65" i="1"/>
  <c r="L65" i="1" s="1"/>
  <c r="L221" i="1" s="1"/>
  <c r="L222" i="1" s="1"/>
  <c r="AR65" i="1"/>
  <c r="N65" i="1" s="1"/>
  <c r="N221" i="1" s="1"/>
  <c r="N222" i="1" s="1"/>
  <c r="AQ60" i="1"/>
  <c r="M60" i="1" s="1"/>
  <c r="M181" i="1" s="1"/>
  <c r="M182" i="1" s="1"/>
  <c r="AP80" i="1"/>
  <c r="L80" i="1" s="1"/>
  <c r="L341" i="1" s="1"/>
  <c r="L342" i="1" s="1"/>
  <c r="AG60" i="1"/>
  <c r="C60" i="1" s="1"/>
  <c r="C181" i="1" s="1"/>
  <c r="C182" i="1" s="1"/>
  <c r="AN81" i="1"/>
  <c r="J81" i="1" s="1"/>
  <c r="J349" i="1" s="1"/>
  <c r="J350" i="1" s="1"/>
  <c r="AR73" i="1"/>
  <c r="N73" i="1" s="1"/>
  <c r="N285" i="1" s="1"/>
  <c r="N286" i="1" s="1"/>
  <c r="AK56" i="1"/>
  <c r="G56" i="1" s="1"/>
  <c r="G149" i="1" s="1"/>
  <c r="G150" i="1" s="1"/>
  <c r="AQ52" i="1"/>
  <c r="M52" i="1" s="1"/>
  <c r="M117" i="1" s="1"/>
  <c r="M118" i="1" s="1"/>
  <c r="AJ58" i="1"/>
  <c r="F58" i="1" s="1"/>
  <c r="F165" i="1" s="1"/>
  <c r="F166" i="1" s="1"/>
  <c r="AR61" i="1"/>
  <c r="N61" i="1" s="1"/>
  <c r="N189" i="1" s="1"/>
  <c r="N190" i="1" s="1"/>
  <c r="AO58" i="1"/>
  <c r="K58" i="1" s="1"/>
  <c r="K165" i="1" s="1"/>
  <c r="K166" i="1" s="1"/>
  <c r="AK60" i="1"/>
  <c r="G60" i="1" s="1"/>
  <c r="G181" i="1" s="1"/>
  <c r="G182" i="1" s="1"/>
  <c r="AK70" i="1"/>
  <c r="G70" i="1" s="1"/>
  <c r="G261" i="1" s="1"/>
  <c r="G262" i="1" s="1"/>
  <c r="AM60" i="1"/>
  <c r="I60" i="1" s="1"/>
  <c r="I181" i="1" s="1"/>
  <c r="I182" i="1" s="1"/>
  <c r="AH57" i="1"/>
  <c r="D57" i="1" s="1"/>
  <c r="D157" i="1" s="1"/>
  <c r="D158" i="1" s="1"/>
  <c r="AJ65" i="1"/>
  <c r="F65" i="1" s="1"/>
  <c r="F221" i="1" s="1"/>
  <c r="F222" i="1" s="1"/>
  <c r="AJ74" i="1"/>
  <c r="F74" i="1" s="1"/>
  <c r="F293" i="1" s="1"/>
  <c r="F294" i="1" s="1"/>
  <c r="AO65" i="1"/>
  <c r="K65" i="1" s="1"/>
  <c r="K221" i="1" s="1"/>
  <c r="K222" i="1" s="1"/>
  <c r="AL71" i="1"/>
  <c r="H71" i="1" s="1"/>
  <c r="H269" i="1" s="1"/>
  <c r="H270" i="1" s="1"/>
  <c r="AK53" i="1"/>
  <c r="G53" i="1" s="1"/>
  <c r="G125" i="1" s="1"/>
  <c r="G126" i="1" s="1"/>
  <c r="AO63" i="1"/>
  <c r="K63" i="1" s="1"/>
  <c r="K205" i="1" s="1"/>
  <c r="K206" i="1" s="1"/>
  <c r="AR64" i="1"/>
  <c r="N64" i="1" s="1"/>
  <c r="N213" i="1" s="1"/>
  <c r="N214" i="1" s="1"/>
  <c r="AM75" i="1"/>
  <c r="I75" i="1" s="1"/>
  <c r="I301" i="1" s="1"/>
  <c r="I302" i="1" s="1"/>
  <c r="AP60" i="1"/>
  <c r="L60" i="1" s="1"/>
  <c r="L181" i="1" s="1"/>
  <c r="L182" i="1" s="1"/>
  <c r="AJ55" i="1"/>
  <c r="F55" i="1" s="1"/>
  <c r="F141" i="1" s="1"/>
  <c r="AQ78" i="1"/>
  <c r="M78" i="1" s="1"/>
  <c r="M325" i="1" s="1"/>
  <c r="M326" i="1" s="1"/>
  <c r="AP57" i="1"/>
  <c r="L57" i="1" s="1"/>
  <c r="L157" i="1" s="1"/>
  <c r="L158" i="1" s="1"/>
  <c r="AO75" i="1"/>
  <c r="K75" i="1" s="1"/>
  <c r="K301" i="1" s="1"/>
  <c r="AI75" i="1"/>
  <c r="E75" i="1" s="1"/>
  <c r="E301" i="1" s="1"/>
  <c r="E302" i="1" s="1"/>
  <c r="AK71" i="1"/>
  <c r="G71" i="1" s="1"/>
  <c r="G269" i="1" s="1"/>
  <c r="G270" i="1" s="1"/>
  <c r="AQ68" i="1"/>
  <c r="M68" i="1" s="1"/>
  <c r="M245" i="1" s="1"/>
  <c r="M246" i="1" s="1"/>
  <c r="AJ63" i="1"/>
  <c r="F63" i="1" s="1"/>
  <c r="F205" i="1" s="1"/>
  <c r="F206" i="1" s="1"/>
  <c r="AJ78" i="1"/>
  <c r="F78" i="1" s="1"/>
  <c r="F325" i="1" s="1"/>
  <c r="F326" i="1" s="1"/>
  <c r="AJ73" i="1"/>
  <c r="F73" i="1" s="1"/>
  <c r="F285" i="1" s="1"/>
  <c r="F286" i="1" s="1"/>
  <c r="AL67" i="1"/>
  <c r="H67" i="1" s="1"/>
  <c r="H237" i="1" s="1"/>
  <c r="H238" i="1" s="1"/>
  <c r="AL56" i="1"/>
  <c r="H56" i="1" s="1"/>
  <c r="H149" i="1" s="1"/>
  <c r="H150" i="1" s="1"/>
  <c r="AO76" i="1"/>
  <c r="K76" i="1" s="1"/>
  <c r="K309" i="1" s="1"/>
  <c r="K310" i="1" s="1"/>
  <c r="AK64" i="1"/>
  <c r="G64" i="1" s="1"/>
  <c r="G213" i="1" s="1"/>
  <c r="G214" i="1" s="1"/>
  <c r="AK68" i="1"/>
  <c r="G68" i="1" s="1"/>
  <c r="G245" i="1" s="1"/>
  <c r="G246" i="1" s="1"/>
  <c r="AK80" i="1"/>
  <c r="G80" i="1" s="1"/>
  <c r="G341" i="1" s="1"/>
  <c r="G342" i="1" s="1"/>
  <c r="AJ57" i="1"/>
  <c r="F57" i="1" s="1"/>
  <c r="F157" i="1" s="1"/>
  <c r="F158" i="1" s="1"/>
  <c r="AP71" i="1"/>
  <c r="L71" i="1" s="1"/>
  <c r="L269" i="1" s="1"/>
  <c r="L270" i="1" s="1"/>
  <c r="AM73" i="1"/>
  <c r="I73" i="1" s="1"/>
  <c r="I285" i="1" s="1"/>
  <c r="I286" i="1" s="1"/>
  <c r="AL60" i="1"/>
  <c r="H60" i="1" s="1"/>
  <c r="H181" i="1" s="1"/>
  <c r="H182" i="1" s="1"/>
  <c r="AJ66" i="1"/>
  <c r="F66" i="1" s="1"/>
  <c r="F229" i="1" s="1"/>
  <c r="F230" i="1" s="1"/>
  <c r="AN80" i="1"/>
  <c r="J80" i="1" s="1"/>
  <c r="J341" i="1" s="1"/>
  <c r="J342" i="1" s="1"/>
  <c r="AK59" i="1"/>
  <c r="G59" i="1" s="1"/>
  <c r="G173" i="1" s="1"/>
  <c r="G174" i="1" s="1"/>
  <c r="AG62" i="1"/>
  <c r="C62" i="1" s="1"/>
  <c r="C197" i="1" s="1"/>
  <c r="C198" i="1" s="1"/>
  <c r="AM55" i="1"/>
  <c r="I55" i="1" s="1"/>
  <c r="I141" i="1" s="1"/>
  <c r="I142" i="1" s="1"/>
  <c r="AK81" i="1"/>
  <c r="G81" i="1" s="1"/>
  <c r="G349" i="1" s="1"/>
  <c r="G350" i="1" s="1"/>
  <c r="AK63" i="1"/>
  <c r="G63" i="1" s="1"/>
  <c r="G205" i="1" s="1"/>
  <c r="G206" i="1" s="1"/>
  <c r="AM77" i="1"/>
  <c r="I77" i="1" s="1"/>
  <c r="I317" i="1" s="1"/>
  <c r="I318" i="1" s="1"/>
  <c r="AR78" i="1"/>
  <c r="N78" i="1" s="1"/>
  <c r="N325" i="1" s="1"/>
  <c r="N326" i="1" s="1"/>
  <c r="AJ71" i="1"/>
  <c r="F71" i="1" s="1"/>
  <c r="F269" i="1" s="1"/>
  <c r="F270" i="1" s="1"/>
  <c r="AH68" i="1"/>
  <c r="D68" i="1" s="1"/>
  <c r="D245" i="1" s="1"/>
  <c r="D246" i="1" s="1"/>
  <c r="AO60" i="1"/>
  <c r="K60" i="1" s="1"/>
  <c r="K181" i="1" s="1"/>
  <c r="K182" i="1" s="1"/>
  <c r="AJ59" i="1"/>
  <c r="F59" i="1" s="1"/>
  <c r="F173" i="1" s="1"/>
  <c r="F174" i="1" s="1"/>
  <c r="AG80" i="1"/>
  <c r="C80" i="1" s="1"/>
  <c r="C341" i="1" s="1"/>
  <c r="AO78" i="1"/>
  <c r="K78" i="1" s="1"/>
  <c r="K325" i="1" s="1"/>
  <c r="K326" i="1" s="1"/>
  <c r="AR68" i="1"/>
  <c r="N68" i="1" s="1"/>
  <c r="N245" i="1" s="1"/>
  <c r="N246" i="1" s="1"/>
  <c r="AI53" i="1"/>
  <c r="E53" i="1" s="1"/>
  <c r="E125" i="1" s="1"/>
  <c r="E126" i="1" s="1"/>
  <c r="AQ65" i="1"/>
  <c r="M65" i="1" s="1"/>
  <c r="M221" i="1" s="1"/>
  <c r="M222" i="1" s="1"/>
  <c r="AH58" i="1"/>
  <c r="D58" i="1" s="1"/>
  <c r="D165" i="1" s="1"/>
  <c r="D166" i="1" s="1"/>
  <c r="AG67" i="1"/>
  <c r="C67" i="1" s="1"/>
  <c r="C237" i="1" s="1"/>
  <c r="C238" i="1" s="1"/>
  <c r="AJ69" i="1"/>
  <c r="F69" i="1" s="1"/>
  <c r="F253" i="1" s="1"/>
  <c r="F254" i="1" s="1"/>
  <c r="AH66" i="1"/>
  <c r="D66" i="1" s="1"/>
  <c r="D229" i="1" s="1"/>
  <c r="D230" i="1" s="1"/>
  <c r="AP62" i="1"/>
  <c r="L62" i="1" s="1"/>
  <c r="L197" i="1" s="1"/>
  <c r="L198" i="1" s="1"/>
  <c r="AH65" i="1"/>
  <c r="D65" i="1" s="1"/>
  <c r="D221" i="1" s="1"/>
  <c r="D222" i="1" s="1"/>
  <c r="AI70" i="1"/>
  <c r="E70" i="1" s="1"/>
  <c r="E261" i="1" s="1"/>
  <c r="E262" i="1" s="1"/>
  <c r="AI65" i="1"/>
  <c r="E65" i="1" s="1"/>
  <c r="E221" i="1" s="1"/>
  <c r="E222" i="1" s="1"/>
  <c r="AL55" i="1"/>
  <c r="H55" i="1" s="1"/>
  <c r="H141" i="1" s="1"/>
  <c r="H142" i="1" s="1"/>
  <c r="AJ52" i="1"/>
  <c r="F52" i="1" s="1"/>
  <c r="F117" i="1" s="1"/>
  <c r="F118" i="1" s="1"/>
  <c r="AG66" i="1"/>
  <c r="C66" i="1" s="1"/>
  <c r="C229" i="1" s="1"/>
  <c r="C230" i="1" s="1"/>
  <c r="AG59" i="1"/>
  <c r="C59" i="1" s="1"/>
  <c r="C173" i="1" s="1"/>
  <c r="AP61" i="1"/>
  <c r="L61" i="1" s="1"/>
  <c r="L189" i="1" s="1"/>
  <c r="L190" i="1" s="1"/>
  <c r="AH67" i="1"/>
  <c r="D67" i="1" s="1"/>
  <c r="D237" i="1" s="1"/>
  <c r="D238" i="1" s="1"/>
  <c r="AN78" i="1"/>
  <c r="J78" i="1" s="1"/>
  <c r="J325" i="1" s="1"/>
  <c r="J326" i="1" s="1"/>
  <c r="AI58" i="1"/>
  <c r="E58" i="1" s="1"/>
  <c r="E165" i="1" s="1"/>
  <c r="E166" i="1" s="1"/>
  <c r="AO69" i="1"/>
  <c r="K69" i="1" s="1"/>
  <c r="K253" i="1" s="1"/>
  <c r="K254" i="1" s="1"/>
  <c r="AO80" i="1"/>
  <c r="K80" i="1" s="1"/>
  <c r="K341" i="1" s="1"/>
  <c r="K342" i="1" s="1"/>
  <c r="AK66" i="1"/>
  <c r="G66" i="1" s="1"/>
  <c r="G229" i="1" s="1"/>
  <c r="G230" i="1" s="1"/>
  <c r="AL58" i="1"/>
  <c r="H58" i="1" s="1"/>
  <c r="H165" i="1" s="1"/>
  <c r="H166" i="1" s="1"/>
  <c r="AM66" i="1"/>
  <c r="I66" i="1" s="1"/>
  <c r="I229" i="1" s="1"/>
  <c r="I230" i="1" s="1"/>
  <c r="AO70" i="1"/>
  <c r="K70" i="1" s="1"/>
  <c r="K261" i="1" s="1"/>
  <c r="K262" i="1" s="1"/>
  <c r="AH78" i="1"/>
  <c r="D78" i="1" s="1"/>
  <c r="D325" i="1" s="1"/>
  <c r="D326" i="1" s="1"/>
  <c r="AR74" i="1"/>
  <c r="N74" i="1" s="1"/>
  <c r="N293" i="1" s="1"/>
  <c r="N294" i="1" s="1"/>
  <c r="AM54" i="1"/>
  <c r="I54" i="1" s="1"/>
  <c r="I133" i="1" s="1"/>
  <c r="I134" i="1" s="1"/>
  <c r="AI73" i="1"/>
  <c r="E73" i="1" s="1"/>
  <c r="E285" i="1" s="1"/>
  <c r="E286" i="1" s="1"/>
  <c r="AH77" i="1"/>
  <c r="D77" i="1" s="1"/>
  <c r="D317" i="1" s="1"/>
  <c r="AR60" i="1"/>
  <c r="N60" i="1" s="1"/>
  <c r="N181" i="1" s="1"/>
  <c r="N182" i="1" s="1"/>
  <c r="AP63" i="1"/>
  <c r="L63" i="1" s="1"/>
  <c r="L205" i="1" s="1"/>
  <c r="L206" i="1" s="1"/>
  <c r="AO52" i="1"/>
  <c r="K52" i="1" s="1"/>
  <c r="K117" i="1" s="1"/>
  <c r="K118" i="1" s="1"/>
  <c r="AO56" i="1"/>
  <c r="K56" i="1" s="1"/>
  <c r="K149" i="1" s="1"/>
  <c r="K150" i="1" s="1"/>
  <c r="AM62" i="1"/>
  <c r="I62" i="1" s="1"/>
  <c r="I197" i="1" s="1"/>
  <c r="I198" i="1" s="1"/>
  <c r="AO64" i="1"/>
  <c r="K64" i="1" s="1"/>
  <c r="K213" i="1" s="1"/>
  <c r="K214" i="1" s="1"/>
  <c r="AL54" i="1"/>
  <c r="H54" i="1" s="1"/>
  <c r="H133" i="1" s="1"/>
  <c r="H134" i="1" s="1"/>
  <c r="AN52" i="1"/>
  <c r="J52" i="1" s="1"/>
  <c r="J117" i="1" s="1"/>
  <c r="J118" i="1" s="1"/>
  <c r="AQ81" i="1"/>
  <c r="M81" i="1" s="1"/>
  <c r="M349" i="1" s="1"/>
  <c r="M350" i="1" s="1"/>
  <c r="AP68" i="1"/>
  <c r="L68" i="1" s="1"/>
  <c r="L245" i="1" s="1"/>
  <c r="L246" i="1" s="1"/>
  <c r="AH56" i="1"/>
  <c r="D56" i="1" s="1"/>
  <c r="D149" i="1" s="1"/>
  <c r="D150" i="1" s="1"/>
  <c r="AL64" i="1"/>
  <c r="H64" i="1" s="1"/>
  <c r="H213" i="1" s="1"/>
  <c r="H214" i="1" s="1"/>
  <c r="AL66" i="1"/>
  <c r="H66" i="1" s="1"/>
  <c r="H229" i="1" s="1"/>
  <c r="H230" i="1" s="1"/>
  <c r="AM59" i="1"/>
  <c r="I59" i="1" s="1"/>
  <c r="I173" i="1" s="1"/>
  <c r="I174" i="1" s="1"/>
  <c r="AM80" i="1"/>
  <c r="I80" i="1" s="1"/>
  <c r="I341" i="1" s="1"/>
  <c r="I342" i="1" s="1"/>
  <c r="AQ54" i="1"/>
  <c r="M54" i="1" s="1"/>
  <c r="M133" i="1" s="1"/>
  <c r="M134" i="1" s="1"/>
  <c r="AI74" i="1"/>
  <c r="E74" i="1" s="1"/>
  <c r="E293" i="1" s="1"/>
  <c r="E294" i="1" s="1"/>
  <c r="AP75" i="1"/>
  <c r="L75" i="1" s="1"/>
  <c r="L301" i="1" s="1"/>
  <c r="L302" i="1" s="1"/>
  <c r="AR62" i="1"/>
  <c r="N62" i="1" s="1"/>
  <c r="N197" i="1" s="1"/>
  <c r="N198" i="1" s="1"/>
  <c r="AJ67" i="1"/>
  <c r="F67" i="1" s="1"/>
  <c r="F237" i="1" s="1"/>
  <c r="F238" i="1" s="1"/>
  <c r="AI56" i="1"/>
  <c r="E56" i="1" s="1"/>
  <c r="E149" i="1" s="1"/>
  <c r="E150" i="1" s="1"/>
  <c r="AM67" i="1"/>
  <c r="I67" i="1" s="1"/>
  <c r="I237" i="1" s="1"/>
  <c r="I238" i="1" s="1"/>
  <c r="AN67" i="1"/>
  <c r="J67" i="1" s="1"/>
  <c r="J237" i="1" s="1"/>
  <c r="J238" i="1" s="1"/>
  <c r="AI60" i="1"/>
  <c r="E60" i="1" s="1"/>
  <c r="E181" i="1" s="1"/>
  <c r="E182" i="1" s="1"/>
  <c r="AQ72" i="1"/>
  <c r="M72" i="1" s="1"/>
  <c r="M277" i="1" s="1"/>
  <c r="M278" i="1" s="1"/>
  <c r="AQ53" i="1"/>
  <c r="M53" i="1" s="1"/>
  <c r="M125" i="1" s="1"/>
  <c r="M126" i="1" s="1"/>
  <c r="AK61" i="1"/>
  <c r="G61" i="1" s="1"/>
  <c r="G189" i="1" s="1"/>
  <c r="G190" i="1" s="1"/>
  <c r="AM53" i="1"/>
  <c r="I53" i="1" s="1"/>
  <c r="I125" i="1" s="1"/>
  <c r="I126" i="1" s="1"/>
  <c r="AR52" i="1"/>
  <c r="N52" i="1" s="1"/>
  <c r="N117" i="1" s="1"/>
  <c r="N118" i="1" s="1"/>
  <c r="AH75" i="1"/>
  <c r="D75" i="1" s="1"/>
  <c r="D301" i="1" s="1"/>
  <c r="D302" i="1" s="1"/>
  <c r="AJ53" i="1"/>
  <c r="F53" i="1" s="1"/>
  <c r="F125" i="1" s="1"/>
  <c r="F126" i="1" s="1"/>
  <c r="AG75" i="1"/>
  <c r="C75" i="1" s="1"/>
  <c r="C301" i="1" s="1"/>
  <c r="C302" i="1" s="1"/>
  <c r="AG54" i="1"/>
  <c r="C54" i="1" s="1"/>
  <c r="C133" i="1" s="1"/>
  <c r="C134" i="1" s="1"/>
  <c r="AP59" i="1"/>
  <c r="L59" i="1" s="1"/>
  <c r="L173" i="1" s="1"/>
  <c r="L174" i="1" s="1"/>
  <c r="AL59" i="1"/>
  <c r="H59" i="1" s="1"/>
  <c r="H173" i="1" s="1"/>
  <c r="H174" i="1" s="1"/>
  <c r="AQ76" i="1"/>
  <c r="M76" i="1" s="1"/>
  <c r="M309" i="1" s="1"/>
  <c r="M310" i="1" s="1"/>
  <c r="AH81" i="1"/>
  <c r="D81" i="1" s="1"/>
  <c r="D349" i="1" s="1"/>
  <c r="D350" i="1" s="1"/>
  <c r="AM58" i="1"/>
  <c r="I58" i="1" s="1"/>
  <c r="I165" i="1" s="1"/>
  <c r="I166" i="1" s="1"/>
  <c r="AN70" i="1"/>
  <c r="J70" i="1" s="1"/>
  <c r="J261" i="1" s="1"/>
  <c r="J262" i="1" s="1"/>
  <c r="AI52" i="1"/>
  <c r="E52" i="1" s="1"/>
  <c r="E117" i="1" s="1"/>
  <c r="E118" i="1" s="1"/>
  <c r="AM61" i="1"/>
  <c r="I61" i="1" s="1"/>
  <c r="I189" i="1" s="1"/>
  <c r="I190" i="1" s="1"/>
  <c r="AG53" i="1"/>
  <c r="C53" i="1" s="1"/>
  <c r="C125" i="1" s="1"/>
  <c r="AP78" i="1"/>
  <c r="L78" i="1" s="1"/>
  <c r="L325" i="1" s="1"/>
  <c r="L326" i="1" s="1"/>
  <c r="AO53" i="1"/>
  <c r="K53" i="1" s="1"/>
  <c r="K125" i="1" s="1"/>
  <c r="K126" i="1" s="1"/>
  <c r="AG68" i="1"/>
  <c r="C68" i="1" s="1"/>
  <c r="C245" i="1" s="1"/>
  <c r="C246" i="1" s="1"/>
  <c r="AP69" i="1"/>
  <c r="L69" i="1" s="1"/>
  <c r="L253" i="1" s="1"/>
  <c r="L254" i="1" s="1"/>
  <c r="AN62" i="1"/>
  <c r="J62" i="1" s="1"/>
  <c r="J197" i="1" s="1"/>
  <c r="J198" i="1" s="1"/>
  <c r="AJ72" i="1"/>
  <c r="F72" i="1" s="1"/>
  <c r="F277" i="1" s="1"/>
  <c r="F278" i="1" s="1"/>
  <c r="AR77" i="1"/>
  <c r="N77" i="1" s="1"/>
  <c r="N317" i="1" s="1"/>
  <c r="N318" i="1" s="1"/>
  <c r="AO61" i="1"/>
  <c r="K61" i="1" s="1"/>
  <c r="K189" i="1" s="1"/>
  <c r="K190" i="1" s="1"/>
  <c r="AQ67" i="1"/>
  <c r="M67" i="1" s="1"/>
  <c r="M237" i="1" s="1"/>
  <c r="M238" i="1" s="1"/>
  <c r="AI72" i="1"/>
  <c r="E72" i="1" s="1"/>
  <c r="E277" i="1" s="1"/>
  <c r="E278" i="1" s="1"/>
  <c r="AJ64" i="1"/>
  <c r="F64" i="1" s="1"/>
  <c r="F213" i="1" s="1"/>
  <c r="F214" i="1" s="1"/>
  <c r="AJ77" i="1"/>
  <c r="F77" i="1" s="1"/>
  <c r="F317" i="1" s="1"/>
  <c r="F318" i="1" s="1"/>
  <c r="AR79" i="1"/>
  <c r="N79" i="1" s="1"/>
  <c r="N333" i="1" s="1"/>
  <c r="N334" i="1" s="1"/>
  <c r="AQ80" i="1"/>
  <c r="M80" i="1" s="1"/>
  <c r="M341" i="1" s="1"/>
  <c r="M342" i="1" s="1"/>
  <c r="AH55" i="1"/>
  <c r="D55" i="1" s="1"/>
  <c r="D141" i="1" s="1"/>
  <c r="D142" i="1" s="1"/>
  <c r="AO72" i="1"/>
  <c r="K72" i="1" s="1"/>
  <c r="K277" i="1" s="1"/>
  <c r="K278" i="1" s="1"/>
  <c r="AM70" i="1"/>
  <c r="I70" i="1" s="1"/>
  <c r="I261" i="1" s="1"/>
  <c r="I262" i="1" s="1"/>
  <c r="AI64" i="1"/>
  <c r="E64" i="1" s="1"/>
  <c r="E213" i="1" s="1"/>
  <c r="E214" i="1" s="1"/>
  <c r="AO77" i="1"/>
  <c r="K77" i="1" s="1"/>
  <c r="K317" i="1" s="1"/>
  <c r="K318" i="1" s="1"/>
  <c r="AQ69" i="1"/>
  <c r="M69" i="1" s="1"/>
  <c r="M253" i="1" s="1"/>
  <c r="M254" i="1" s="1"/>
  <c r="AO68" i="1"/>
  <c r="K68" i="1" s="1"/>
  <c r="K245" i="1" s="1"/>
  <c r="K246" i="1" s="1"/>
  <c r="AG55" i="1"/>
  <c r="C55" i="1" s="1"/>
  <c r="C141" i="1" s="1"/>
  <c r="C142" i="1" s="1"/>
  <c r="AO57" i="1"/>
  <c r="K57" i="1" s="1"/>
  <c r="K157" i="1" s="1"/>
  <c r="K158" i="1" s="1"/>
  <c r="AR53" i="1"/>
  <c r="N53" i="1" s="1"/>
  <c r="N125" i="1" s="1"/>
  <c r="N126" i="1" s="1"/>
  <c r="AI77" i="1"/>
  <c r="E77" i="1" s="1"/>
  <c r="E317" i="1" s="1"/>
  <c r="E318" i="1" s="1"/>
  <c r="AO62" i="1"/>
  <c r="K62" i="1" s="1"/>
  <c r="K197" i="1" s="1"/>
  <c r="K198" i="1" s="1"/>
  <c r="AH73" i="1"/>
  <c r="D73" i="1" s="1"/>
  <c r="D285" i="1" s="1"/>
  <c r="D286" i="1" s="1"/>
  <c r="AJ80" i="1"/>
  <c r="F80" i="1" s="1"/>
  <c r="F341" i="1" s="1"/>
  <c r="F342" i="1" s="1"/>
  <c r="AJ75" i="1"/>
  <c r="F75" i="1" s="1"/>
  <c r="F301" i="1" s="1"/>
  <c r="F302" i="1" s="1"/>
  <c r="AM57" i="1"/>
  <c r="I57" i="1" s="1"/>
  <c r="I157" i="1" s="1"/>
  <c r="I158" i="1" s="1"/>
  <c r="AI61" i="1"/>
  <c r="E61" i="1" s="1"/>
  <c r="E189" i="1" s="1"/>
  <c r="E190" i="1" s="1"/>
  <c r="AP81" i="1"/>
  <c r="L81" i="1" s="1"/>
  <c r="L349" i="1" s="1"/>
  <c r="L350" i="1" s="1"/>
  <c r="AI62" i="1"/>
  <c r="E62" i="1" s="1"/>
  <c r="E197" i="1" s="1"/>
  <c r="E198" i="1" s="1"/>
  <c r="AM68" i="1"/>
  <c r="I68" i="1" s="1"/>
  <c r="I245" i="1" s="1"/>
  <c r="I246" i="1" s="1"/>
  <c r="AG76" i="1"/>
  <c r="C76" i="1" s="1"/>
  <c r="C309" i="1" s="1"/>
  <c r="C310" i="1" s="1"/>
  <c r="AO54" i="1"/>
  <c r="K54" i="1" s="1"/>
  <c r="K133" i="1" s="1"/>
  <c r="K134" i="1" s="1"/>
  <c r="AG56" i="1"/>
  <c r="C56" i="1" s="1"/>
  <c r="C149" i="1" s="1"/>
  <c r="C150" i="1" s="1"/>
  <c r="AO73" i="1"/>
  <c r="K73" i="1" s="1"/>
  <c r="K285" i="1" s="1"/>
  <c r="K286" i="1" s="1"/>
  <c r="AL76" i="1"/>
  <c r="H76" i="1" s="1"/>
  <c r="H309" i="1" s="1"/>
  <c r="H310" i="1" s="1"/>
  <c r="AL73" i="1"/>
  <c r="H73" i="1" s="1"/>
  <c r="H285" i="1" s="1"/>
  <c r="H286" i="1" s="1"/>
  <c r="AI67" i="1"/>
  <c r="E67" i="1" s="1"/>
  <c r="E237" i="1" s="1"/>
  <c r="E238" i="1" s="1"/>
  <c r="AJ81" i="1"/>
  <c r="F81" i="1" s="1"/>
  <c r="F349" i="1" s="1"/>
  <c r="F350" i="1" s="1"/>
  <c r="AO55" i="1"/>
  <c r="K55" i="1" s="1"/>
  <c r="K141" i="1" s="1"/>
  <c r="K142" i="1" s="1"/>
  <c r="AM74" i="1"/>
  <c r="I74" i="1" s="1"/>
  <c r="I293" i="1" s="1"/>
  <c r="I294" i="1" s="1"/>
  <c r="AK73" i="1"/>
  <c r="G73" i="1" s="1"/>
  <c r="G285" i="1" s="1"/>
  <c r="G286" i="1" s="1"/>
  <c r="AQ70" i="1"/>
  <c r="M70" i="1" s="1"/>
  <c r="M261" i="1" s="1"/>
  <c r="M262" i="1" s="1"/>
  <c r="AP74" i="1"/>
  <c r="L74" i="1" s="1"/>
  <c r="L293" i="1" s="1"/>
  <c r="L294" i="1" s="1"/>
  <c r="AN77" i="1"/>
  <c r="J77" i="1" s="1"/>
  <c r="J317" i="1" s="1"/>
  <c r="J318" i="1" s="1"/>
  <c r="AN72" i="1"/>
  <c r="J72" i="1" s="1"/>
  <c r="J277" i="1" s="1"/>
  <c r="J278" i="1" s="1"/>
  <c r="AG57" i="1"/>
  <c r="C57" i="1" s="1"/>
  <c r="C157" i="1" s="1"/>
  <c r="AQ55" i="1"/>
  <c r="M55" i="1" s="1"/>
  <c r="M141" i="1" s="1"/>
  <c r="M142" i="1" s="1"/>
  <c r="AR67" i="1"/>
  <c r="N67" i="1" s="1"/>
  <c r="N237" i="1" s="1"/>
  <c r="N238" i="1" s="1"/>
  <c r="AR81" i="1"/>
  <c r="N81" i="1" s="1"/>
  <c r="N349" i="1" s="1"/>
  <c r="N350" i="1" s="1"/>
  <c r="AL65" i="1"/>
  <c r="H65" i="1" s="1"/>
  <c r="H221" i="1" s="1"/>
  <c r="H222" i="1" s="1"/>
  <c r="AQ56" i="1"/>
  <c r="M56" i="1" s="1"/>
  <c r="M149" i="1" s="1"/>
  <c r="M150" i="1" s="1"/>
  <c r="AN74" i="1"/>
  <c r="J74" i="1" s="1"/>
  <c r="J293" i="1" s="1"/>
  <c r="J294" i="1" s="1"/>
  <c r="AH69" i="1"/>
  <c r="D69" i="1" s="1"/>
  <c r="D253" i="1" s="1"/>
  <c r="D254" i="1" s="1"/>
  <c r="AL63" i="1"/>
  <c r="H63" i="1" s="1"/>
  <c r="H205" i="1" s="1"/>
  <c r="H206" i="1" s="1"/>
  <c r="AR54" i="1"/>
  <c r="N54" i="1" s="1"/>
  <c r="N133" i="1" s="1"/>
  <c r="N134" i="1" s="1"/>
  <c r="AH76" i="1"/>
  <c r="D76" i="1" s="1"/>
  <c r="D309" i="1" s="1"/>
  <c r="D310" i="1" s="1"/>
  <c r="AO74" i="1"/>
  <c r="K74" i="1" s="1"/>
  <c r="K293" i="1" s="1"/>
  <c r="K294" i="1" s="1"/>
  <c r="AG81" i="1"/>
  <c r="C81" i="1" s="1"/>
  <c r="C349" i="1" s="1"/>
  <c r="AM64" i="1"/>
  <c r="I64" i="1" s="1"/>
  <c r="I213" i="1" s="1"/>
  <c r="I214" i="1" s="1"/>
  <c r="AN75" i="1"/>
  <c r="J75" i="1" s="1"/>
  <c r="J301" i="1" s="1"/>
  <c r="J302" i="1" s="1"/>
  <c r="AI57" i="1"/>
  <c r="E57" i="1" s="1"/>
  <c r="E157" i="1" s="1"/>
  <c r="E158" i="1" s="1"/>
  <c r="AK52" i="1"/>
  <c r="G52" i="1" s="1"/>
  <c r="G117" i="1" s="1"/>
  <c r="G118" i="1" s="1"/>
  <c r="AO79" i="1"/>
  <c r="K79" i="1" s="1"/>
  <c r="K333" i="1" s="1"/>
  <c r="K334" i="1" s="1"/>
  <c r="AN55" i="1"/>
  <c r="J55" i="1" s="1"/>
  <c r="J141" i="1" s="1"/>
  <c r="J142" i="1" s="1"/>
  <c r="AQ71" i="1"/>
  <c r="M71" i="1" s="1"/>
  <c r="M269" i="1" s="1"/>
  <c r="M270" i="1" s="1"/>
  <c r="AK65" i="1"/>
  <c r="G65" i="1" s="1"/>
  <c r="G221" i="1" s="1"/>
  <c r="G222" i="1" s="1"/>
  <c r="AI68" i="1"/>
  <c r="E68" i="1" s="1"/>
  <c r="E245" i="1" s="1"/>
  <c r="E246" i="1" s="1"/>
  <c r="AH72" i="1"/>
  <c r="D72" i="1" s="1"/>
  <c r="D277" i="1" s="1"/>
  <c r="D278" i="1" s="1"/>
  <c r="AN69" i="1"/>
  <c r="J69" i="1" s="1"/>
  <c r="J253" i="1" s="1"/>
  <c r="J254" i="1" s="1"/>
  <c r="AR69" i="1"/>
  <c r="N69" i="1" s="1"/>
  <c r="N253" i="1" s="1"/>
  <c r="N254" i="1" s="1"/>
  <c r="AO71" i="1"/>
  <c r="K71" i="1" s="1"/>
  <c r="K269" i="1" s="1"/>
  <c r="K270" i="1" s="1"/>
  <c r="AK69" i="1"/>
  <c r="G69" i="1" s="1"/>
  <c r="G253" i="1" s="1"/>
  <c r="G254" i="1" s="1"/>
  <c r="AJ76" i="1"/>
  <c r="F76" i="1" s="1"/>
  <c r="F309" i="1" s="1"/>
  <c r="F310" i="1" s="1"/>
  <c r="AJ79" i="1"/>
  <c r="F79" i="1" s="1"/>
  <c r="F333" i="1" s="1"/>
  <c r="F334" i="1" s="1"/>
  <c r="AQ58" i="1"/>
  <c r="M58" i="1" s="1"/>
  <c r="M165" i="1" s="1"/>
  <c r="M166" i="1" s="1"/>
  <c r="AQ59" i="1"/>
  <c r="M59" i="1" s="1"/>
  <c r="M173" i="1" s="1"/>
  <c r="M174" i="1" s="1"/>
  <c r="AG61" i="1"/>
  <c r="C61" i="1" s="1"/>
  <c r="C189" i="1" s="1"/>
  <c r="C190" i="1" s="1"/>
  <c r="AP77" i="1"/>
  <c r="L77" i="1" s="1"/>
  <c r="L317" i="1" s="1"/>
  <c r="L318" i="1" s="1"/>
  <c r="AL52" i="1"/>
  <c r="H52" i="1" s="1"/>
  <c r="H117" i="1" s="1"/>
  <c r="H118" i="1" s="1"/>
  <c r="AJ56" i="1"/>
  <c r="F56" i="1" s="1"/>
  <c r="F149" i="1" s="1"/>
  <c r="F150" i="1" s="1"/>
  <c r="AG72" i="1"/>
  <c r="C72" i="1" s="1"/>
  <c r="C277" i="1" s="1"/>
  <c r="C278" i="1" s="1"/>
  <c r="AI78" i="1"/>
  <c r="E78" i="1" s="1"/>
  <c r="E325" i="1" s="1"/>
  <c r="E326" i="1" s="1"/>
  <c r="AG78" i="1"/>
  <c r="C78" i="1" s="1"/>
  <c r="C325" i="1" s="1"/>
  <c r="C326" i="1" s="1"/>
  <c r="AR57" i="1"/>
  <c r="N57" i="1" s="1"/>
  <c r="N157" i="1" s="1"/>
  <c r="N158" i="1" s="1"/>
  <c r="AL75" i="1"/>
  <c r="H75" i="1" s="1"/>
  <c r="H301" i="1" s="1"/>
  <c r="H302" i="1" s="1"/>
  <c r="AR72" i="1"/>
  <c r="N72" i="1" s="1"/>
  <c r="N277" i="1" s="1"/>
  <c r="N278" i="1" s="1"/>
  <c r="AR63" i="1"/>
  <c r="N63" i="1" s="1"/>
  <c r="N205" i="1" s="1"/>
  <c r="N206" i="1" s="1"/>
  <c r="C118" i="1"/>
  <c r="AI69" i="1"/>
  <c r="E69" i="1" s="1"/>
  <c r="E253" i="1" s="1"/>
  <c r="E254" i="1" s="1"/>
  <c r="AP58" i="1"/>
  <c r="L58" i="1" s="1"/>
  <c r="L165" i="1" s="1"/>
  <c r="L166" i="1" s="1"/>
  <c r="AM65" i="1"/>
  <c r="I65" i="1" s="1"/>
  <c r="I221" i="1" s="1"/>
  <c r="I222" i="1" s="1"/>
  <c r="AJ62" i="1"/>
  <c r="F62" i="1" s="1"/>
  <c r="F197" i="1" s="1"/>
  <c r="AR66" i="1"/>
  <c r="N66" i="1" s="1"/>
  <c r="N229" i="1" s="1"/>
  <c r="N230" i="1" s="1"/>
  <c r="AK62" i="1"/>
  <c r="G62" i="1" s="1"/>
  <c r="G197" i="1" s="1"/>
  <c r="G198" i="1" s="1"/>
  <c r="AG64" i="1"/>
  <c r="C64" i="1" s="1"/>
  <c r="C213" i="1" s="1"/>
  <c r="AP70" i="1"/>
  <c r="L70" i="1" s="1"/>
  <c r="L261" i="1" s="1"/>
  <c r="L262" i="1" s="1"/>
  <c r="AN73" i="1"/>
  <c r="J73" i="1" s="1"/>
  <c r="J285" i="1" s="1"/>
  <c r="J286" i="1" s="1"/>
  <c r="AN76" i="1"/>
  <c r="J76" i="1" s="1"/>
  <c r="J309" i="1" s="1"/>
  <c r="J310" i="1" s="1"/>
  <c r="AJ54" i="1"/>
  <c r="F54" i="1" s="1"/>
  <c r="F133" i="1" s="1"/>
  <c r="F134" i="1" s="1"/>
  <c r="AH59" i="1"/>
  <c r="D59" i="1" s="1"/>
  <c r="D173" i="1" s="1"/>
  <c r="D174" i="1" s="1"/>
  <c r="AH74" i="1"/>
  <c r="D74" i="1" s="1"/>
  <c r="D293" i="1" s="1"/>
  <c r="D294" i="1" s="1"/>
  <c r="AN71" i="1"/>
  <c r="J71" i="1" s="1"/>
  <c r="J269" i="1" s="1"/>
  <c r="J270" i="1" s="1"/>
  <c r="AN68" i="1"/>
  <c r="J68" i="1" s="1"/>
  <c r="J245" i="1" s="1"/>
  <c r="J246" i="1" s="1"/>
  <c r="AG77" i="1"/>
  <c r="C77" i="1" s="1"/>
  <c r="C317" i="1" s="1"/>
  <c r="C318" i="1" s="1"/>
  <c r="AO66" i="1"/>
  <c r="K66" i="1" s="1"/>
  <c r="K229" i="1" s="1"/>
  <c r="K230" i="1" s="1"/>
  <c r="AH62" i="1"/>
  <c r="D62" i="1" s="1"/>
  <c r="D197" i="1" s="1"/>
  <c r="D198" i="1" s="1"/>
  <c r="AG71" i="1"/>
  <c r="C71" i="1" s="1"/>
  <c r="C269" i="1" s="1"/>
  <c r="AG65" i="1"/>
  <c r="C65" i="1" s="1"/>
  <c r="C221" i="1" s="1"/>
  <c r="C222" i="1" s="1"/>
  <c r="AL79" i="1"/>
  <c r="H79" i="1" s="1"/>
  <c r="H333" i="1" s="1"/>
  <c r="H334" i="1" s="1"/>
  <c r="AP72" i="1"/>
  <c r="L72" i="1" s="1"/>
  <c r="L277" i="1" s="1"/>
  <c r="L278" i="1" s="1"/>
  <c r="AJ70" i="1"/>
  <c r="F70" i="1" s="1"/>
  <c r="F261" i="1" s="1"/>
  <c r="F262" i="1" s="1"/>
  <c r="AK57" i="1"/>
  <c r="G57" i="1" s="1"/>
  <c r="G157" i="1" s="1"/>
  <c r="G158" i="1" s="1"/>
  <c r="AK78" i="1"/>
  <c r="G78" i="1" s="1"/>
  <c r="G325" i="1" s="1"/>
  <c r="AG79" i="1"/>
  <c r="C79" i="1" s="1"/>
  <c r="C333" i="1" s="1"/>
  <c r="C334" i="1" s="1"/>
  <c r="AI54" i="1"/>
  <c r="E54" i="1" s="1"/>
  <c r="E133" i="1" s="1"/>
  <c r="E134" i="1" s="1"/>
  <c r="AR58" i="1"/>
  <c r="N58" i="1" s="1"/>
  <c r="N165" i="1" s="1"/>
  <c r="N166" i="1" s="1"/>
  <c r="AR59" i="1"/>
  <c r="N59" i="1" s="1"/>
  <c r="N173" i="1" s="1"/>
  <c r="N174" i="1" s="1"/>
  <c r="AO59" i="1"/>
  <c r="K59" i="1" s="1"/>
  <c r="K173" i="1" s="1"/>
  <c r="K174" i="1" s="1"/>
  <c r="AQ66" i="1"/>
  <c r="M66" i="1" s="1"/>
  <c r="M229" i="1" s="1"/>
  <c r="M230" i="1" s="1"/>
  <c r="AP66" i="1"/>
  <c r="L66" i="1" s="1"/>
  <c r="L229" i="1" s="1"/>
  <c r="L230" i="1" s="1"/>
  <c r="AM56" i="1"/>
  <c r="I56" i="1" s="1"/>
  <c r="I149" i="1" s="1"/>
  <c r="I150" i="1" s="1"/>
  <c r="AL80" i="1"/>
  <c r="H80" i="1" s="1"/>
  <c r="H341" i="1" s="1"/>
  <c r="H342" i="1" s="1"/>
  <c r="AK72" i="1"/>
  <c r="G72" i="1" s="1"/>
  <c r="G277" i="1" s="1"/>
  <c r="G278" i="1" s="1"/>
  <c r="AK58" i="1"/>
  <c r="G58" i="1" s="1"/>
  <c r="G165" i="1" s="1"/>
  <c r="G166" i="1" s="1"/>
  <c r="AR70" i="1"/>
  <c r="N70" i="1" s="1"/>
  <c r="N261" i="1" s="1"/>
  <c r="N262" i="1" s="1"/>
  <c r="AI63" i="1"/>
  <c r="E63" i="1" s="1"/>
  <c r="E205" i="1" s="1"/>
  <c r="E206" i="1" s="1"/>
  <c r="AP54" i="1"/>
  <c r="L54" i="1" s="1"/>
  <c r="L133" i="1" s="1"/>
  <c r="L134" i="1" s="1"/>
  <c r="AQ61" i="1"/>
  <c r="M61" i="1" s="1"/>
  <c r="M189" i="1" s="1"/>
  <c r="M190" i="1" s="1"/>
  <c r="AN66" i="1"/>
  <c r="J66" i="1" s="1"/>
  <c r="J229" i="1" s="1"/>
  <c r="J230" i="1" s="1"/>
  <c r="AM72" i="1"/>
  <c r="I72" i="1" s="1"/>
  <c r="I277" i="1" s="1"/>
  <c r="I278" i="1" s="1"/>
  <c r="AH63" i="1"/>
  <c r="D63" i="1" s="1"/>
  <c r="D205" i="1" s="1"/>
  <c r="D206" i="1" s="1"/>
  <c r="AM76" i="1"/>
  <c r="I76" i="1" s="1"/>
  <c r="I309" i="1" s="1"/>
  <c r="I310" i="1" s="1"/>
  <c r="AL77" i="1"/>
  <c r="H77" i="1" s="1"/>
  <c r="H317" i="1" s="1"/>
  <c r="H318" i="1" s="1"/>
  <c r="AQ64" i="1"/>
  <c r="M64" i="1" s="1"/>
  <c r="M213" i="1" s="1"/>
  <c r="M214" i="1" s="1"/>
  <c r="AN58" i="1"/>
  <c r="J58" i="1" s="1"/>
  <c r="J165" i="1" s="1"/>
  <c r="J166" i="1" s="1"/>
  <c r="AP79" i="1"/>
  <c r="L79" i="1" s="1"/>
  <c r="L333" i="1" s="1"/>
  <c r="L334" i="1" s="1"/>
  <c r="AK55" i="1"/>
  <c r="G55" i="1" s="1"/>
  <c r="G141" i="1" s="1"/>
  <c r="G142" i="1" s="1"/>
  <c r="AH70" i="1"/>
  <c r="D70" i="1" s="1"/>
  <c r="D261" i="1" s="1"/>
  <c r="D262" i="1" s="1"/>
  <c r="AP73" i="1"/>
  <c r="L73" i="1" s="1"/>
  <c r="L285" i="1" s="1"/>
  <c r="L286" i="1" s="1"/>
  <c r="AM69" i="1"/>
  <c r="I69" i="1" s="1"/>
  <c r="I253" i="1" s="1"/>
  <c r="I254" i="1" s="1"/>
  <c r="AI79" i="1"/>
  <c r="E79" i="1" s="1"/>
  <c r="E333" i="1" s="1"/>
  <c r="E334" i="1" s="1"/>
  <c r="AL53" i="1"/>
  <c r="H53" i="1" s="1"/>
  <c r="H125" i="1" s="1"/>
  <c r="H126" i="1" s="1"/>
  <c r="AJ68" i="1"/>
  <c r="F68" i="1" s="1"/>
  <c r="F245" i="1" s="1"/>
  <c r="F246" i="1" s="1"/>
  <c r="AI55" i="1"/>
  <c r="E55" i="1" s="1"/>
  <c r="E141" i="1" s="1"/>
  <c r="E142" i="1" s="1"/>
  <c r="AN60" i="1"/>
  <c r="J60" i="1" s="1"/>
  <c r="J181" i="1" s="1"/>
  <c r="J182" i="1" s="1"/>
  <c r="AH71" i="1"/>
  <c r="D71" i="1" s="1"/>
  <c r="D269" i="1" s="1"/>
  <c r="D270" i="1" s="1"/>
  <c r="AG58" i="1"/>
  <c r="C58" i="1" s="1"/>
  <c r="C165" i="1" s="1"/>
  <c r="C166" i="1" s="1"/>
  <c r="AJ61" i="1"/>
  <c r="F61" i="1" s="1"/>
  <c r="F189" i="1" s="1"/>
  <c r="AI81" i="1"/>
  <c r="E81" i="1" s="1"/>
  <c r="E349" i="1" s="1"/>
  <c r="E350" i="1" s="1"/>
  <c r="AQ79" i="1"/>
  <c r="M79" i="1" s="1"/>
  <c r="M333" i="1" s="1"/>
  <c r="M334" i="1" s="1"/>
  <c r="AP64" i="1"/>
  <c r="L64" i="1" s="1"/>
  <c r="L213" i="1" s="1"/>
  <c r="L214" i="1" s="1"/>
  <c r="AM63" i="1"/>
  <c r="I63" i="1" s="1"/>
  <c r="I205" i="1" s="1"/>
  <c r="I206" i="1" s="1"/>
  <c r="AQ74" i="1"/>
  <c r="M74" i="1" s="1"/>
  <c r="M293" i="1" s="1"/>
  <c r="M294" i="1" s="1"/>
  <c r="AO81" i="1"/>
  <c r="K81" i="1" s="1"/>
  <c r="K349" i="1" s="1"/>
  <c r="K350" i="1" s="1"/>
  <c r="AG70" i="1"/>
  <c r="C70" i="1" s="1"/>
  <c r="C261" i="1" s="1"/>
  <c r="C262" i="1" s="1"/>
  <c r="AN64" i="1"/>
  <c r="J64" i="1" s="1"/>
  <c r="J213" i="1" s="1"/>
  <c r="J214" i="1" s="1"/>
  <c r="AN63" i="1"/>
  <c r="J63" i="1" s="1"/>
  <c r="J205" i="1" s="1"/>
  <c r="J206" i="1" s="1"/>
  <c r="AK54" i="1"/>
  <c r="G54" i="1" s="1"/>
  <c r="G133" i="1" s="1"/>
  <c r="G134" i="1" s="1"/>
  <c r="AN65" i="1"/>
  <c r="J65" i="1" s="1"/>
  <c r="J221" i="1" s="1"/>
  <c r="J222" i="1" s="1"/>
  <c r="AI66" i="1"/>
  <c r="E66" i="1" s="1"/>
  <c r="E229" i="1" s="1"/>
  <c r="E230" i="1" s="1"/>
  <c r="AM81" i="1"/>
  <c r="I81" i="1" s="1"/>
  <c r="I349" i="1" s="1"/>
  <c r="I350" i="1" s="1"/>
  <c r="AL57" i="1"/>
  <c r="H57" i="1" s="1"/>
  <c r="H157" i="1" s="1"/>
  <c r="H158" i="1" s="1"/>
  <c r="AL62" i="1"/>
  <c r="H62" i="1" s="1"/>
  <c r="H197" i="1" s="1"/>
  <c r="H198" i="1" s="1"/>
  <c r="AL68" i="1"/>
  <c r="H68" i="1" s="1"/>
  <c r="H245" i="1" s="1"/>
  <c r="H246" i="1" s="1"/>
  <c r="AP67" i="1"/>
  <c r="L67" i="1" s="1"/>
  <c r="L237" i="1" s="1"/>
  <c r="L238" i="1" s="1"/>
  <c r="AG73" i="1"/>
  <c r="C73" i="1" s="1"/>
  <c r="C285" i="1" s="1"/>
  <c r="C286" i="1" s="1"/>
  <c r="AH53" i="1"/>
  <c r="D53" i="1" s="1"/>
  <c r="D125" i="1" s="1"/>
  <c r="D126" i="1" s="1"/>
  <c r="AL72" i="1"/>
  <c r="H72" i="1" s="1"/>
  <c r="H277" i="1" s="1"/>
  <c r="H278" i="1" s="1"/>
  <c r="AQ75" i="1"/>
  <c r="M75" i="1" s="1"/>
  <c r="M301" i="1" s="1"/>
  <c r="M302" i="1" s="1"/>
  <c r="AQ73" i="1"/>
  <c r="M73" i="1" s="1"/>
  <c r="M285" i="1" s="1"/>
  <c r="M286" i="1" s="1"/>
  <c r="AP55" i="1"/>
  <c r="L55" i="1" s="1"/>
  <c r="L141" i="1" s="1"/>
  <c r="L142" i="1" s="1"/>
  <c r="AK79" i="1"/>
  <c r="G79" i="1" s="1"/>
  <c r="G333" i="1" s="1"/>
  <c r="G334" i="1" s="1"/>
  <c r="AN59" i="1"/>
  <c r="J59" i="1" s="1"/>
  <c r="J173" i="1" s="1"/>
  <c r="J174" i="1" s="1"/>
  <c r="AK76" i="1"/>
  <c r="G76" i="1" s="1"/>
  <c r="G309" i="1" s="1"/>
  <c r="G310" i="1" s="1"/>
  <c r="AN54" i="1"/>
  <c r="J54" i="1" s="1"/>
  <c r="J133" i="1" s="1"/>
  <c r="J134" i="1" s="1"/>
  <c r="AM78" i="1"/>
  <c r="I78" i="1" s="1"/>
  <c r="I325" i="1" s="1"/>
  <c r="I326" i="1" s="1"/>
  <c r="AH54" i="1"/>
  <c r="D54" i="1" s="1"/>
  <c r="D133" i="1" s="1"/>
  <c r="D134" i="1" s="1"/>
  <c r="AM79" i="1"/>
  <c r="I79" i="1" s="1"/>
  <c r="I333" i="1" s="1"/>
  <c r="I334" i="1" s="1"/>
  <c r="AL70" i="1"/>
  <c r="H70" i="1" s="1"/>
  <c r="H261" i="1" s="1"/>
  <c r="H262" i="1" s="1"/>
  <c r="AN79" i="1"/>
  <c r="J79" i="1" s="1"/>
  <c r="J333" i="1" s="1"/>
  <c r="J334" i="1" s="1"/>
  <c r="AR56" i="1"/>
  <c r="N56" i="1" s="1"/>
  <c r="AN61" i="1"/>
  <c r="J61" i="1" s="1"/>
  <c r="J189" i="1" s="1"/>
  <c r="J190" i="1" s="1"/>
  <c r="AI71" i="1"/>
  <c r="E71" i="1" s="1"/>
  <c r="E269" i="1" s="1"/>
  <c r="E270" i="1" s="1"/>
  <c r="C350" i="1" l="1"/>
  <c r="O349" i="1"/>
  <c r="C342" i="1"/>
  <c r="O341" i="1"/>
  <c r="N142" i="1"/>
  <c r="O221" i="1"/>
  <c r="O141" i="1"/>
  <c r="O253" i="1"/>
  <c r="O189" i="1"/>
  <c r="O197" i="1"/>
  <c r="F142" i="1"/>
  <c r="C254" i="1"/>
  <c r="O165" i="1"/>
  <c r="F190" i="1"/>
  <c r="O149" i="1"/>
  <c r="O213" i="1"/>
  <c r="F198" i="1"/>
  <c r="D119" i="1"/>
  <c r="D120" i="1" s="1"/>
  <c r="D121" i="1" s="1"/>
  <c r="O133" i="1"/>
  <c r="O325" i="1"/>
  <c r="O269" i="1"/>
  <c r="O245" i="1"/>
  <c r="O157" i="1"/>
  <c r="O301" i="1"/>
  <c r="O173" i="1"/>
  <c r="O125" i="1"/>
  <c r="C174" i="1"/>
  <c r="O317" i="1"/>
  <c r="O293" i="1"/>
  <c r="G326" i="1"/>
  <c r="O285" i="1"/>
  <c r="O277" i="1"/>
  <c r="O309" i="1"/>
  <c r="K302" i="1"/>
  <c r="O205" i="1"/>
  <c r="C126" i="1"/>
  <c r="C214" i="1"/>
  <c r="O229" i="1"/>
  <c r="O181" i="1"/>
  <c r="C158" i="1"/>
  <c r="C270" i="1"/>
  <c r="O237" i="1"/>
  <c r="D318" i="1"/>
  <c r="O117" i="1"/>
  <c r="O261" i="1"/>
  <c r="O333" i="1"/>
  <c r="N150" i="1"/>
  <c r="E119" i="1" l="1"/>
  <c r="F119" i="1" s="1"/>
  <c r="G122" i="1" s="1"/>
  <c r="E122" i="1"/>
  <c r="D123" i="1"/>
  <c r="E120" i="1" l="1"/>
  <c r="E121" i="1" s="1"/>
  <c r="E123" i="1" s="1"/>
  <c r="F122" i="1"/>
  <c r="G119" i="1"/>
  <c r="H122" i="1" s="1"/>
  <c r="F120" i="1"/>
  <c r="F121" i="1" s="1"/>
  <c r="F123" i="1" s="1"/>
  <c r="H119" i="1" l="1"/>
  <c r="I122" i="1" s="1"/>
  <c r="G120" i="1"/>
  <c r="G121" i="1" s="1"/>
  <c r="G123" i="1" s="1"/>
  <c r="I119" i="1" l="1"/>
  <c r="I120" i="1" s="1"/>
  <c r="I121" i="1" s="1"/>
  <c r="I123" i="1" s="1"/>
  <c r="H120" i="1"/>
  <c r="H121" i="1" s="1"/>
  <c r="H123" i="1" s="1"/>
  <c r="J119" i="1" l="1"/>
  <c r="K122" i="1" s="1"/>
  <c r="J122" i="1"/>
  <c r="K119" i="1" l="1"/>
  <c r="K120" i="1" s="1"/>
  <c r="K121" i="1" s="1"/>
  <c r="K123" i="1" s="1"/>
  <c r="J120" i="1"/>
  <c r="J121" i="1" s="1"/>
  <c r="J123" i="1" s="1"/>
  <c r="L122" i="1" l="1"/>
  <c r="L119" i="1"/>
  <c r="M122" i="1" s="1"/>
  <c r="M119" i="1" l="1"/>
  <c r="M120" i="1" s="1"/>
  <c r="M121" i="1" s="1"/>
  <c r="M123" i="1" s="1"/>
  <c r="L120" i="1"/>
  <c r="L121" i="1" s="1"/>
  <c r="L123" i="1" s="1"/>
  <c r="N119" i="1" l="1"/>
  <c r="N120" i="1" s="1"/>
  <c r="N121" i="1" s="1"/>
  <c r="N122" i="1"/>
  <c r="O122" i="1" s="1"/>
  <c r="C127" i="1" l="1"/>
  <c r="D130" i="1" s="1"/>
  <c r="C130" i="1"/>
  <c r="N123" i="1"/>
  <c r="O123" i="1" s="1"/>
  <c r="P123" i="1" s="1"/>
  <c r="O121" i="1"/>
  <c r="D127" i="1" l="1"/>
  <c r="E130" i="1" s="1"/>
  <c r="C128" i="1"/>
  <c r="C129" i="1" s="1"/>
  <c r="C131" i="1" s="1"/>
  <c r="E127" i="1" l="1"/>
  <c r="F130" i="1" s="1"/>
  <c r="D128" i="1"/>
  <c r="D129" i="1" s="1"/>
  <c r="D131" i="1" s="1"/>
  <c r="F127" i="1" l="1"/>
  <c r="G130" i="1" s="1"/>
  <c r="E128" i="1"/>
  <c r="E129" i="1" s="1"/>
  <c r="E131" i="1" s="1"/>
  <c r="G127" i="1" l="1"/>
  <c r="H130" i="1" s="1"/>
  <c r="F128" i="1"/>
  <c r="F129" i="1" s="1"/>
  <c r="F131" i="1" s="1"/>
  <c r="H127" i="1" l="1"/>
  <c r="I130" i="1" s="1"/>
  <c r="G128" i="1"/>
  <c r="G129" i="1" s="1"/>
  <c r="G131" i="1" s="1"/>
  <c r="I127" i="1" l="1"/>
  <c r="J130" i="1" s="1"/>
  <c r="H128" i="1"/>
  <c r="H129" i="1" s="1"/>
  <c r="H131" i="1" s="1"/>
  <c r="J127" i="1" l="1"/>
  <c r="J128" i="1" s="1"/>
  <c r="J129" i="1" s="1"/>
  <c r="J131" i="1" s="1"/>
  <c r="I128" i="1"/>
  <c r="I129" i="1" s="1"/>
  <c r="I131" i="1" s="1"/>
  <c r="K127" i="1" l="1"/>
  <c r="K128" i="1" s="1"/>
  <c r="K129" i="1" s="1"/>
  <c r="K131" i="1" s="1"/>
  <c r="K130" i="1"/>
  <c r="L127" i="1" l="1"/>
  <c r="L128" i="1" s="1"/>
  <c r="L129" i="1" s="1"/>
  <c r="L131" i="1" s="1"/>
  <c r="L130" i="1"/>
  <c r="M127" i="1" l="1"/>
  <c r="N130" i="1" s="1"/>
  <c r="M130" i="1"/>
  <c r="O130" i="1" l="1"/>
  <c r="N127" i="1"/>
  <c r="C138" i="1" s="1"/>
  <c r="M128" i="1"/>
  <c r="M129" i="1" s="1"/>
  <c r="M131" i="1" s="1"/>
  <c r="C135" i="1" l="1"/>
  <c r="D138" i="1" s="1"/>
  <c r="N128" i="1"/>
  <c r="N129" i="1" s="1"/>
  <c r="N131" i="1" s="1"/>
  <c r="O131" i="1" s="1"/>
  <c r="P131" i="1" s="1"/>
  <c r="O129" i="1" l="1"/>
  <c r="D135" i="1"/>
  <c r="D136" i="1" s="1"/>
  <c r="D137" i="1" s="1"/>
  <c r="D139" i="1" s="1"/>
  <c r="C136" i="1"/>
  <c r="C137" i="1" s="1"/>
  <c r="C139" i="1" s="1"/>
  <c r="E135" i="1" l="1"/>
  <c r="F138" i="1" s="1"/>
  <c r="E138" i="1"/>
  <c r="F135" i="1" l="1"/>
  <c r="F136" i="1" s="1"/>
  <c r="F137" i="1" s="1"/>
  <c r="E136" i="1"/>
  <c r="E137" i="1" s="1"/>
  <c r="E139" i="1" s="1"/>
  <c r="G135" i="1" l="1"/>
  <c r="H138" i="1" s="1"/>
  <c r="G138" i="1"/>
  <c r="F139" i="1"/>
  <c r="H135" i="1" l="1"/>
  <c r="H136" i="1" s="1"/>
  <c r="H137" i="1" s="1"/>
  <c r="G136" i="1"/>
  <c r="G137" i="1" s="1"/>
  <c r="G139" i="1" s="1"/>
  <c r="I135" i="1" l="1"/>
  <c r="I136" i="1" s="1"/>
  <c r="I137" i="1" s="1"/>
  <c r="I139" i="1" s="1"/>
  <c r="I138" i="1"/>
  <c r="H139" i="1"/>
  <c r="J135" i="1" l="1"/>
  <c r="K138" i="1" s="1"/>
  <c r="J138" i="1"/>
  <c r="K135" i="1" l="1"/>
  <c r="L138" i="1" s="1"/>
  <c r="J136" i="1"/>
  <c r="J137" i="1" s="1"/>
  <c r="J139" i="1" s="1"/>
  <c r="L135" i="1" l="1"/>
  <c r="L136" i="1" s="1"/>
  <c r="L137" i="1" s="1"/>
  <c r="L139" i="1" s="1"/>
  <c r="K136" i="1"/>
  <c r="K137" i="1" s="1"/>
  <c r="K139" i="1" s="1"/>
  <c r="M135" i="1" l="1"/>
  <c r="N138" i="1" s="1"/>
  <c r="M138" i="1"/>
  <c r="O138" i="1" l="1"/>
  <c r="N135" i="1"/>
  <c r="C146" i="1" s="1"/>
  <c r="M136" i="1"/>
  <c r="M137" i="1" s="1"/>
  <c r="M139" i="1" s="1"/>
  <c r="C143" i="1" l="1"/>
  <c r="D146" i="1" s="1"/>
  <c r="N136" i="1"/>
  <c r="N137" i="1" s="1"/>
  <c r="N139" i="1" s="1"/>
  <c r="O139" i="1" s="1"/>
  <c r="P139" i="1" s="1"/>
  <c r="Q10" i="2" l="1"/>
  <c r="D143" i="1"/>
  <c r="D144" i="1" s="1"/>
  <c r="D145" i="1" s="1"/>
  <c r="D147" i="1" s="1"/>
  <c r="C10" i="2" s="1"/>
  <c r="C144" i="1"/>
  <c r="C145" i="1" s="1"/>
  <c r="C147" i="1" s="1"/>
  <c r="O137" i="1"/>
  <c r="E143" i="1" l="1"/>
  <c r="F146" i="1" s="1"/>
  <c r="E146" i="1"/>
  <c r="R10" i="2"/>
  <c r="B10" i="2"/>
  <c r="F143" i="1" l="1"/>
  <c r="F144" i="1" s="1"/>
  <c r="F145" i="1" s="1"/>
  <c r="E144" i="1"/>
  <c r="E145" i="1" s="1"/>
  <c r="E147" i="1" s="1"/>
  <c r="D10" i="2" s="1"/>
  <c r="S10" i="2"/>
  <c r="G143" i="1" l="1"/>
  <c r="U10" i="2" s="1"/>
  <c r="G146" i="1"/>
  <c r="T10" i="2"/>
  <c r="F147" i="1"/>
  <c r="H143" i="1" l="1"/>
  <c r="I146" i="1" s="1"/>
  <c r="H146" i="1"/>
  <c r="G144" i="1"/>
  <c r="G145" i="1" s="1"/>
  <c r="G147" i="1" s="1"/>
  <c r="F10" i="2" s="1"/>
  <c r="E10" i="2"/>
  <c r="V10" i="2" l="1"/>
  <c r="H144" i="1"/>
  <c r="H145" i="1" s="1"/>
  <c r="H147" i="1" s="1"/>
  <c r="G10" i="2" s="1"/>
  <c r="I143" i="1"/>
  <c r="W10" i="2" s="1"/>
  <c r="J146" i="1" l="1"/>
  <c r="J143" i="1"/>
  <c r="J144" i="1" s="1"/>
  <c r="J145" i="1" s="1"/>
  <c r="J147" i="1" s="1"/>
  <c r="I144" i="1"/>
  <c r="I145" i="1" s="1"/>
  <c r="I147" i="1" s="1"/>
  <c r="I10" i="2" l="1"/>
  <c r="K143" i="1"/>
  <c r="Y10" i="2" s="1"/>
  <c r="K146" i="1"/>
  <c r="X10" i="2"/>
  <c r="H10" i="2"/>
  <c r="L143" i="1" l="1"/>
  <c r="L144" i="1" s="1"/>
  <c r="L145" i="1" s="1"/>
  <c r="L147" i="1" s="1"/>
  <c r="L146" i="1"/>
  <c r="K144" i="1"/>
  <c r="K145" i="1" s="1"/>
  <c r="K147" i="1" s="1"/>
  <c r="J10" i="2" s="1"/>
  <c r="Z10" i="2" l="1"/>
  <c r="M146" i="1"/>
  <c r="K10" i="2"/>
  <c r="M143" i="1"/>
  <c r="AA10" i="2" s="1"/>
  <c r="N146" i="1" l="1"/>
  <c r="O146" i="1" s="1"/>
  <c r="N143" i="1"/>
  <c r="C154" i="1" s="1"/>
  <c r="M144" i="1"/>
  <c r="M145" i="1" s="1"/>
  <c r="M147" i="1" s="1"/>
  <c r="L10" i="2" s="1"/>
  <c r="AB10" i="2" l="1"/>
  <c r="N144" i="1"/>
  <c r="N145" i="1" s="1"/>
  <c r="N147" i="1" s="1"/>
  <c r="C151" i="1"/>
  <c r="Q11" i="2" s="1"/>
  <c r="O145" i="1" l="1"/>
  <c r="D151" i="1"/>
  <c r="D152" i="1" s="1"/>
  <c r="D153" i="1" s="1"/>
  <c r="D155" i="1" s="1"/>
  <c r="D154" i="1"/>
  <c r="C152" i="1"/>
  <c r="C153" i="1" s="1"/>
  <c r="C155" i="1" s="1"/>
  <c r="O147" i="1"/>
  <c r="P147" i="1" s="1"/>
  <c r="AF10" i="2" s="1"/>
  <c r="M10" i="2"/>
  <c r="C11" i="2" l="1"/>
  <c r="E151" i="1"/>
  <c r="S11" i="2" s="1"/>
  <c r="R11" i="2"/>
  <c r="E154" i="1"/>
  <c r="N10" i="2"/>
  <c r="B11" i="2"/>
  <c r="F151" i="1" l="1"/>
  <c r="F152" i="1" s="1"/>
  <c r="F153" i="1" s="1"/>
  <c r="F154" i="1"/>
  <c r="E152" i="1"/>
  <c r="E153" i="1" s="1"/>
  <c r="E155" i="1" s="1"/>
  <c r="D11" i="2" s="1"/>
  <c r="G151" i="1" l="1"/>
  <c r="H154" i="1" s="1"/>
  <c r="T11" i="2"/>
  <c r="G154" i="1"/>
  <c r="F155" i="1"/>
  <c r="H151" i="1" l="1"/>
  <c r="H152" i="1" s="1"/>
  <c r="H153" i="1" s="1"/>
  <c r="G152" i="1"/>
  <c r="G153" i="1" s="1"/>
  <c r="G155" i="1" s="1"/>
  <c r="F11" i="2" s="1"/>
  <c r="U11" i="2"/>
  <c r="E11" i="2"/>
  <c r="I151" i="1" l="1"/>
  <c r="I152" i="1" s="1"/>
  <c r="I153" i="1" s="1"/>
  <c r="I155" i="1" s="1"/>
  <c r="V11" i="2"/>
  <c r="I154" i="1"/>
  <c r="H155" i="1"/>
  <c r="H11" i="2" l="1"/>
  <c r="J151" i="1"/>
  <c r="J152" i="1" s="1"/>
  <c r="J153" i="1" s="1"/>
  <c r="J154" i="1"/>
  <c r="W11" i="2"/>
  <c r="G11" i="2"/>
  <c r="K151" i="1" l="1"/>
  <c r="Y11" i="2" s="1"/>
  <c r="X11" i="2"/>
  <c r="K154" i="1"/>
  <c r="J155" i="1"/>
  <c r="L151" i="1" l="1"/>
  <c r="L152" i="1" s="1"/>
  <c r="L153" i="1" s="1"/>
  <c r="L155" i="1" s="1"/>
  <c r="L154" i="1"/>
  <c r="K152" i="1"/>
  <c r="K153" i="1" s="1"/>
  <c r="K155" i="1" s="1"/>
  <c r="J11" i="2" s="1"/>
  <c r="I11" i="2"/>
  <c r="K11" i="2" l="1"/>
  <c r="M151" i="1"/>
  <c r="N154" i="1" s="1"/>
  <c r="Z11" i="2"/>
  <c r="M154" i="1"/>
  <c r="AA11" i="2" l="1"/>
  <c r="N151" i="1"/>
  <c r="N152" i="1" s="1"/>
  <c r="N153" i="1" s="1"/>
  <c r="M152" i="1"/>
  <c r="M153" i="1" s="1"/>
  <c r="M155" i="1" s="1"/>
  <c r="L11" i="2" s="1"/>
  <c r="O154" i="1"/>
  <c r="C159" i="1" l="1"/>
  <c r="D162" i="1" s="1"/>
  <c r="C162" i="1"/>
  <c r="AB11" i="2"/>
  <c r="N155" i="1"/>
  <c r="O153" i="1"/>
  <c r="D159" i="1" l="1"/>
  <c r="D160" i="1" s="1"/>
  <c r="D161" i="1" s="1"/>
  <c r="D163" i="1" s="1"/>
  <c r="C12" i="2" s="1"/>
  <c r="C160" i="1"/>
  <c r="C161" i="1" s="1"/>
  <c r="C163" i="1" s="1"/>
  <c r="Q12" i="2"/>
  <c r="M11" i="2"/>
  <c r="O155" i="1"/>
  <c r="P155" i="1" s="1"/>
  <c r="AF11" i="2" s="1"/>
  <c r="E159" i="1" l="1"/>
  <c r="F162" i="1" s="1"/>
  <c r="E162" i="1"/>
  <c r="R12" i="2"/>
  <c r="N11" i="2"/>
  <c r="B12" i="2"/>
  <c r="F159" i="1" l="1"/>
  <c r="F160" i="1" s="1"/>
  <c r="F161" i="1" s="1"/>
  <c r="F163" i="1" s="1"/>
  <c r="E12" i="2" s="1"/>
  <c r="E160" i="1"/>
  <c r="E161" i="1" s="1"/>
  <c r="E163" i="1" s="1"/>
  <c r="S12" i="2"/>
  <c r="G162" i="1" l="1"/>
  <c r="T12" i="2"/>
  <c r="G159" i="1"/>
  <c r="G160" i="1" s="1"/>
  <c r="G161" i="1" s="1"/>
  <c r="D12" i="2"/>
  <c r="H159" i="1" l="1"/>
  <c r="V12" i="2" s="1"/>
  <c r="H162" i="1"/>
  <c r="U12" i="2"/>
  <c r="G163" i="1"/>
  <c r="I159" i="1" l="1"/>
  <c r="J162" i="1" s="1"/>
  <c r="H160" i="1"/>
  <c r="H161" i="1" s="1"/>
  <c r="H163" i="1" s="1"/>
  <c r="G12" i="2" s="1"/>
  <c r="I162" i="1"/>
  <c r="F12" i="2"/>
  <c r="J159" i="1" l="1"/>
  <c r="X12" i="2" s="1"/>
  <c r="W12" i="2"/>
  <c r="I160" i="1"/>
  <c r="I161" i="1" s="1"/>
  <c r="I163" i="1" s="1"/>
  <c r="H12" i="2" s="1"/>
  <c r="K159" i="1" l="1"/>
  <c r="K160" i="1" s="1"/>
  <c r="K161" i="1" s="1"/>
  <c r="K163" i="1" s="1"/>
  <c r="K162" i="1"/>
  <c r="J160" i="1"/>
  <c r="J161" i="1" s="1"/>
  <c r="J163" i="1" s="1"/>
  <c r="I12" i="2" s="1"/>
  <c r="Y12" i="2" l="1"/>
  <c r="J12" i="2"/>
  <c r="L159" i="1"/>
  <c r="Z12" i="2" s="1"/>
  <c r="L162" i="1"/>
  <c r="L160" i="1" l="1"/>
  <c r="L161" i="1" s="1"/>
  <c r="L163" i="1" s="1"/>
  <c r="K12" i="2" s="1"/>
  <c r="M159" i="1"/>
  <c r="AA12" i="2" s="1"/>
  <c r="M162" i="1"/>
  <c r="M160" i="1" l="1"/>
  <c r="M161" i="1" s="1"/>
  <c r="M163" i="1" s="1"/>
  <c r="L12" i="2" s="1"/>
  <c r="N162" i="1"/>
  <c r="O162" i="1" s="1"/>
  <c r="N159" i="1"/>
  <c r="N160" i="1" s="1"/>
  <c r="N161" i="1" s="1"/>
  <c r="C170" i="1" l="1"/>
  <c r="AB12" i="2"/>
  <c r="C167" i="1"/>
  <c r="D167" i="1" s="1"/>
  <c r="N163" i="1"/>
  <c r="O161" i="1"/>
  <c r="C168" i="1" l="1"/>
  <c r="C169" i="1" s="1"/>
  <c r="C171" i="1" s="1"/>
  <c r="D170" i="1"/>
  <c r="Q13" i="2"/>
  <c r="D168" i="1"/>
  <c r="D169" i="1" s="1"/>
  <c r="D171" i="1" s="1"/>
  <c r="E170" i="1"/>
  <c r="R13" i="2"/>
  <c r="E167" i="1"/>
  <c r="O163" i="1"/>
  <c r="P163" i="1" s="1"/>
  <c r="AF12" i="2" s="1"/>
  <c r="M12" i="2"/>
  <c r="C13" i="2" l="1"/>
  <c r="E168" i="1"/>
  <c r="E169" i="1" s="1"/>
  <c r="E171" i="1" s="1"/>
  <c r="D13" i="2" s="1"/>
  <c r="S13" i="2"/>
  <c r="F170" i="1"/>
  <c r="F167" i="1"/>
  <c r="B13" i="2"/>
  <c r="N12" i="2"/>
  <c r="F168" i="1" l="1"/>
  <c r="F169" i="1" s="1"/>
  <c r="G170" i="1"/>
  <c r="T13" i="2"/>
  <c r="G167" i="1"/>
  <c r="F171" i="1" l="1"/>
  <c r="H170" i="1"/>
  <c r="G168" i="1"/>
  <c r="G169" i="1" s="1"/>
  <c r="G171" i="1" s="1"/>
  <c r="F13" i="2" s="1"/>
  <c r="U13" i="2"/>
  <c r="H167" i="1"/>
  <c r="H168" i="1" l="1"/>
  <c r="H169" i="1" s="1"/>
  <c r="H171" i="1" s="1"/>
  <c r="G13" i="2" s="1"/>
  <c r="I170" i="1"/>
  <c r="V13" i="2"/>
  <c r="I167" i="1"/>
  <c r="E13" i="2"/>
  <c r="W13" i="2" l="1"/>
  <c r="I168" i="1"/>
  <c r="I169" i="1" s="1"/>
  <c r="J170" i="1"/>
  <c r="J167" i="1"/>
  <c r="I171" i="1" l="1"/>
  <c r="K170" i="1"/>
  <c r="J168" i="1"/>
  <c r="J169" i="1" s="1"/>
  <c r="J171" i="1" s="1"/>
  <c r="I13" i="2" s="1"/>
  <c r="X13" i="2"/>
  <c r="K167" i="1"/>
  <c r="H13" i="2" l="1"/>
  <c r="K168" i="1"/>
  <c r="K169" i="1" s="1"/>
  <c r="K171" i="1" s="1"/>
  <c r="J13" i="2" s="1"/>
  <c r="Y13" i="2"/>
  <c r="L170" i="1"/>
  <c r="L167" i="1"/>
  <c r="L168" i="1" l="1"/>
  <c r="L169" i="1" s="1"/>
  <c r="L171" i="1" s="1"/>
  <c r="K13" i="2" s="1"/>
  <c r="M170" i="1"/>
  <c r="Z13" i="2"/>
  <c r="M167" i="1"/>
  <c r="N170" i="1" l="1"/>
  <c r="AA13" i="2"/>
  <c r="M168" i="1"/>
  <c r="M169" i="1" s="1"/>
  <c r="M171" i="1" s="1"/>
  <c r="L13" i="2" s="1"/>
  <c r="N167" i="1"/>
  <c r="O170" i="1" l="1"/>
  <c r="AB13" i="2"/>
  <c r="N168" i="1"/>
  <c r="N169" i="1" s="1"/>
  <c r="C178" i="1"/>
  <c r="C175" i="1"/>
  <c r="N171" i="1" l="1"/>
  <c r="O169" i="1"/>
  <c r="D178" i="1"/>
  <c r="Q14" i="2"/>
  <c r="C176" i="1"/>
  <c r="C177" i="1" s="1"/>
  <c r="D175" i="1"/>
  <c r="D176" i="1" l="1"/>
  <c r="D177" i="1" s="1"/>
  <c r="D179" i="1" s="1"/>
  <c r="C14" i="2" s="1"/>
  <c r="R14" i="2"/>
  <c r="E178" i="1"/>
  <c r="E175" i="1"/>
  <c r="C179" i="1"/>
  <c r="O171" i="1"/>
  <c r="P171" i="1" s="1"/>
  <c r="AF13" i="2" s="1"/>
  <c r="M13" i="2"/>
  <c r="N13" i="2" l="1"/>
  <c r="F178" i="1"/>
  <c r="E176" i="1"/>
  <c r="E177" i="1" s="1"/>
  <c r="E179" i="1" s="1"/>
  <c r="D14" i="2" s="1"/>
  <c r="S14" i="2"/>
  <c r="F175" i="1"/>
  <c r="B14" i="2"/>
  <c r="F176" i="1" l="1"/>
  <c r="F177" i="1" s="1"/>
  <c r="T14" i="2"/>
  <c r="G178" i="1"/>
  <c r="G175" i="1"/>
  <c r="F179" i="1" l="1"/>
  <c r="U14" i="2"/>
  <c r="G176" i="1"/>
  <c r="G177" i="1" s="1"/>
  <c r="G179" i="1" s="1"/>
  <c r="F14" i="2" s="1"/>
  <c r="H178" i="1"/>
  <c r="H175" i="1"/>
  <c r="H176" i="1" l="1"/>
  <c r="H177" i="1" s="1"/>
  <c r="V14" i="2"/>
  <c r="I178" i="1"/>
  <c r="I175" i="1"/>
  <c r="E14" i="2"/>
  <c r="J178" i="1" l="1"/>
  <c r="W14" i="2"/>
  <c r="I176" i="1"/>
  <c r="I177" i="1" s="1"/>
  <c r="I179" i="1" s="1"/>
  <c r="H14" i="2" s="1"/>
  <c r="J175" i="1"/>
  <c r="H179" i="1"/>
  <c r="G14" i="2" l="1"/>
  <c r="J176" i="1"/>
  <c r="J177" i="1" s="1"/>
  <c r="J179" i="1" s="1"/>
  <c r="I14" i="2" s="1"/>
  <c r="X14" i="2"/>
  <c r="K178" i="1"/>
  <c r="K175" i="1"/>
  <c r="Y14" i="2" l="1"/>
  <c r="K176" i="1"/>
  <c r="K177" i="1" s="1"/>
  <c r="K179" i="1" s="1"/>
  <c r="J14" i="2" s="1"/>
  <c r="L178" i="1"/>
  <c r="L175" i="1"/>
  <c r="L176" i="1" l="1"/>
  <c r="L177" i="1" s="1"/>
  <c r="L179" i="1" s="1"/>
  <c r="K14" i="2" s="1"/>
  <c r="Z14" i="2"/>
  <c r="M178" i="1"/>
  <c r="M175" i="1"/>
  <c r="N178" i="1" l="1"/>
  <c r="M176" i="1"/>
  <c r="M177" i="1" s="1"/>
  <c r="M179" i="1" s="1"/>
  <c r="L14" i="2" s="1"/>
  <c r="AA14" i="2"/>
  <c r="N175" i="1"/>
  <c r="O178" i="1" l="1"/>
  <c r="AB14" i="2"/>
  <c r="N176" i="1"/>
  <c r="N177" i="1" s="1"/>
  <c r="C186" i="1"/>
  <c r="C183" i="1"/>
  <c r="N179" i="1" l="1"/>
  <c r="O177" i="1"/>
  <c r="Q15" i="2"/>
  <c r="C184" i="1"/>
  <c r="C185" i="1" s="1"/>
  <c r="D186" i="1"/>
  <c r="D183" i="1"/>
  <c r="C187" i="1" l="1"/>
  <c r="O179" i="1"/>
  <c r="P179" i="1" s="1"/>
  <c r="AF14" i="2" s="1"/>
  <c r="M14" i="2"/>
  <c r="D184" i="1"/>
  <c r="D185" i="1" s="1"/>
  <c r="D187" i="1" s="1"/>
  <c r="C15" i="2" s="1"/>
  <c r="E186" i="1"/>
  <c r="R15" i="2"/>
  <c r="E183" i="1"/>
  <c r="B15" i="2" l="1"/>
  <c r="S15" i="2"/>
  <c r="E184" i="1"/>
  <c r="E185" i="1" s="1"/>
  <c r="E187" i="1" s="1"/>
  <c r="D15" i="2" s="1"/>
  <c r="F186" i="1"/>
  <c r="F183" i="1"/>
  <c r="N14" i="2"/>
  <c r="F184" i="1" l="1"/>
  <c r="F185" i="1" s="1"/>
  <c r="G186" i="1"/>
  <c r="T15" i="2"/>
  <c r="G183" i="1"/>
  <c r="F187" i="1" l="1"/>
  <c r="H186" i="1"/>
  <c r="U15" i="2"/>
  <c r="G184" i="1"/>
  <c r="G185" i="1" s="1"/>
  <c r="G187" i="1" s="1"/>
  <c r="F15" i="2" s="1"/>
  <c r="H183" i="1"/>
  <c r="E15" i="2" l="1"/>
  <c r="V15" i="2"/>
  <c r="H184" i="1"/>
  <c r="H185" i="1" s="1"/>
  <c r="I186" i="1"/>
  <c r="I183" i="1"/>
  <c r="I184" i="1" l="1"/>
  <c r="I185" i="1" s="1"/>
  <c r="I187" i="1" s="1"/>
  <c r="H15" i="2" s="1"/>
  <c r="W15" i="2"/>
  <c r="J186" i="1"/>
  <c r="J183" i="1"/>
  <c r="H187" i="1"/>
  <c r="J184" i="1" l="1"/>
  <c r="J185" i="1" s="1"/>
  <c r="X15" i="2"/>
  <c r="K186" i="1"/>
  <c r="K183" i="1"/>
  <c r="G15" i="2"/>
  <c r="L186" i="1" l="1"/>
  <c r="K184" i="1"/>
  <c r="K185" i="1" s="1"/>
  <c r="K187" i="1" s="1"/>
  <c r="J15" i="2" s="1"/>
  <c r="Y15" i="2"/>
  <c r="L183" i="1"/>
  <c r="J187" i="1"/>
  <c r="M186" i="1" l="1"/>
  <c r="L184" i="1"/>
  <c r="L185" i="1" s="1"/>
  <c r="L187" i="1" s="1"/>
  <c r="K15" i="2" s="1"/>
  <c r="Z15" i="2"/>
  <c r="M183" i="1"/>
  <c r="I15" i="2"/>
  <c r="N186" i="1" l="1"/>
  <c r="AA15" i="2"/>
  <c r="M184" i="1"/>
  <c r="M185" i="1" s="1"/>
  <c r="M187" i="1" s="1"/>
  <c r="N183" i="1"/>
  <c r="C194" i="1" l="1"/>
  <c r="N184" i="1"/>
  <c r="N185" i="1" s="1"/>
  <c r="AB15" i="2"/>
  <c r="C191" i="1"/>
  <c r="L15" i="2"/>
  <c r="O186" i="1"/>
  <c r="Q16" i="2" l="1"/>
  <c r="C192" i="1"/>
  <c r="C193" i="1" s="1"/>
  <c r="D194" i="1"/>
  <c r="D191" i="1"/>
  <c r="N187" i="1"/>
  <c r="O185" i="1"/>
  <c r="E194" i="1" l="1"/>
  <c r="R16" i="2"/>
  <c r="D192" i="1"/>
  <c r="D193" i="1" s="1"/>
  <c r="D195" i="1" s="1"/>
  <c r="C16" i="2" s="1"/>
  <c r="E191" i="1"/>
  <c r="C195" i="1"/>
  <c r="O187" i="1"/>
  <c r="P187" i="1" s="1"/>
  <c r="AF15" i="2" s="1"/>
  <c r="M15" i="2"/>
  <c r="N15" i="2" s="1"/>
  <c r="S16" i="2" l="1"/>
  <c r="E192" i="1"/>
  <c r="E193" i="1" s="1"/>
  <c r="F194" i="1"/>
  <c r="F191" i="1"/>
  <c r="B16" i="2"/>
  <c r="G194" i="1" l="1"/>
  <c r="T16" i="2"/>
  <c r="F192" i="1"/>
  <c r="F193" i="1" s="1"/>
  <c r="F195" i="1" s="1"/>
  <c r="E16" i="2" s="1"/>
  <c r="G191" i="1"/>
  <c r="E195" i="1"/>
  <c r="D16" i="2" l="1"/>
  <c r="G192" i="1"/>
  <c r="G193" i="1" s="1"/>
  <c r="U16" i="2"/>
  <c r="H194" i="1"/>
  <c r="H191" i="1"/>
  <c r="G195" i="1" l="1"/>
  <c r="I194" i="1"/>
  <c r="V16" i="2"/>
  <c r="H192" i="1"/>
  <c r="H193" i="1" s="1"/>
  <c r="H195" i="1" s="1"/>
  <c r="G16" i="2" s="1"/>
  <c r="I191" i="1"/>
  <c r="W16" i="2" l="1"/>
  <c r="I192" i="1"/>
  <c r="I193" i="1" s="1"/>
  <c r="J194" i="1"/>
  <c r="J191" i="1"/>
  <c r="F16" i="2"/>
  <c r="I195" i="1" l="1"/>
  <c r="J192" i="1"/>
  <c r="J193" i="1" s="1"/>
  <c r="J195" i="1" s="1"/>
  <c r="I16" i="2" s="1"/>
  <c r="X16" i="2"/>
  <c r="K194" i="1"/>
  <c r="K191" i="1"/>
  <c r="H16" i="2" l="1"/>
  <c r="K192" i="1"/>
  <c r="K193" i="1" s="1"/>
  <c r="K195" i="1" s="1"/>
  <c r="J16" i="2" s="1"/>
  <c r="Y16" i="2"/>
  <c r="L194" i="1"/>
  <c r="L191" i="1"/>
  <c r="L192" i="1" l="1"/>
  <c r="L193" i="1" s="1"/>
  <c r="L195" i="1" s="1"/>
  <c r="K16" i="2" s="1"/>
  <c r="M194" i="1"/>
  <c r="Z16" i="2"/>
  <c r="M191" i="1"/>
  <c r="M192" i="1" l="1"/>
  <c r="M193" i="1" s="1"/>
  <c r="M195" i="1" s="1"/>
  <c r="L16" i="2" s="1"/>
  <c r="AA16" i="2"/>
  <c r="N194" i="1"/>
  <c r="N191" i="1"/>
  <c r="N192" i="1" l="1"/>
  <c r="N193" i="1" s="1"/>
  <c r="C202" i="1"/>
  <c r="AB16" i="2"/>
  <c r="C199" i="1"/>
  <c r="O194" i="1"/>
  <c r="D202" i="1" l="1"/>
  <c r="C200" i="1"/>
  <c r="C201" i="1" s="1"/>
  <c r="Q17" i="2"/>
  <c r="D199" i="1"/>
  <c r="N195" i="1"/>
  <c r="O193" i="1"/>
  <c r="O195" i="1" l="1"/>
  <c r="P195" i="1" s="1"/>
  <c r="AF16" i="2" s="1"/>
  <c r="M16" i="2"/>
  <c r="N16" i="2" s="1"/>
  <c r="C203" i="1"/>
  <c r="R17" i="2"/>
  <c r="E202" i="1"/>
  <c r="D200" i="1"/>
  <c r="D201" i="1" s="1"/>
  <c r="D203" i="1" s="1"/>
  <c r="C17" i="2" s="1"/>
  <c r="E199" i="1"/>
  <c r="B17" i="2" l="1"/>
  <c r="F202" i="1"/>
  <c r="S17" i="2"/>
  <c r="E200" i="1"/>
  <c r="E201" i="1" s="1"/>
  <c r="E203" i="1" s="1"/>
  <c r="F199" i="1"/>
  <c r="T17" i="2" l="1"/>
  <c r="F200" i="1"/>
  <c r="F201" i="1" s="1"/>
  <c r="F203" i="1" s="1"/>
  <c r="G202" i="1"/>
  <c r="G199" i="1"/>
  <c r="D17" i="2"/>
  <c r="E17" i="2" l="1"/>
  <c r="U17" i="2"/>
  <c r="G200" i="1"/>
  <c r="G201" i="1" s="1"/>
  <c r="G203" i="1" s="1"/>
  <c r="F17" i="2" s="1"/>
  <c r="H202" i="1"/>
  <c r="H199" i="1"/>
  <c r="V17" i="2" l="1"/>
  <c r="H200" i="1"/>
  <c r="H201" i="1" s="1"/>
  <c r="H203" i="1" s="1"/>
  <c r="G17" i="2" s="1"/>
  <c r="I202" i="1"/>
  <c r="I199" i="1"/>
  <c r="I200" i="1" l="1"/>
  <c r="I201" i="1" s="1"/>
  <c r="I203" i="1" s="1"/>
  <c r="H17" i="2" s="1"/>
  <c r="W17" i="2"/>
  <c r="J202" i="1"/>
  <c r="J199" i="1"/>
  <c r="X17" i="2" l="1"/>
  <c r="K202" i="1"/>
  <c r="J200" i="1"/>
  <c r="J201" i="1" s="1"/>
  <c r="J203" i="1" s="1"/>
  <c r="I17" i="2" s="1"/>
  <c r="K199" i="1"/>
  <c r="L202" i="1" l="1"/>
  <c r="K200" i="1"/>
  <c r="K201" i="1" s="1"/>
  <c r="K203" i="1" s="1"/>
  <c r="J17" i="2" s="1"/>
  <c r="Y17" i="2"/>
  <c r="L199" i="1"/>
  <c r="Z17" i="2" l="1"/>
  <c r="M202" i="1"/>
  <c r="L200" i="1"/>
  <c r="L201" i="1" s="1"/>
  <c r="L203" i="1" s="1"/>
  <c r="K17" i="2" s="1"/>
  <c r="M199" i="1"/>
  <c r="M200" i="1" l="1"/>
  <c r="M201" i="1" s="1"/>
  <c r="M203" i="1" s="1"/>
  <c r="L17" i="2" s="1"/>
  <c r="AA17" i="2"/>
  <c r="N202" i="1"/>
  <c r="N199" i="1"/>
  <c r="O202" i="1" l="1"/>
  <c r="C210" i="1"/>
  <c r="AB17" i="2"/>
  <c r="N200" i="1"/>
  <c r="N201" i="1" s="1"/>
  <c r="C207" i="1"/>
  <c r="Q18" i="2" l="1"/>
  <c r="C208" i="1"/>
  <c r="C209" i="1" s="1"/>
  <c r="D210" i="1"/>
  <c r="D207" i="1"/>
  <c r="N203" i="1"/>
  <c r="O201" i="1"/>
  <c r="O203" i="1" l="1"/>
  <c r="P203" i="1" s="1"/>
  <c r="AF17" i="2" s="1"/>
  <c r="M17" i="2"/>
  <c r="N17" i="2" s="1"/>
  <c r="C211" i="1"/>
  <c r="E210" i="1"/>
  <c r="D208" i="1"/>
  <c r="D209" i="1" s="1"/>
  <c r="D211" i="1" s="1"/>
  <c r="C18" i="2" s="1"/>
  <c r="R18" i="2"/>
  <c r="E207" i="1"/>
  <c r="E208" i="1" l="1"/>
  <c r="E209" i="1" s="1"/>
  <c r="E211" i="1" s="1"/>
  <c r="D18" i="2" s="1"/>
  <c r="S18" i="2"/>
  <c r="F210" i="1"/>
  <c r="F207" i="1"/>
  <c r="B18" i="2"/>
  <c r="G210" i="1" l="1"/>
  <c r="T18" i="2"/>
  <c r="F208" i="1"/>
  <c r="F209" i="1" s="1"/>
  <c r="G207" i="1"/>
  <c r="F211" i="1" l="1"/>
  <c r="H210" i="1"/>
  <c r="U18" i="2"/>
  <c r="G208" i="1"/>
  <c r="G209" i="1" s="1"/>
  <c r="G211" i="1" s="1"/>
  <c r="F18" i="2" s="1"/>
  <c r="H207" i="1"/>
  <c r="I210" i="1" l="1"/>
  <c r="V18" i="2"/>
  <c r="H208" i="1"/>
  <c r="H209" i="1" s="1"/>
  <c r="H211" i="1" s="1"/>
  <c r="G18" i="2" s="1"/>
  <c r="I207" i="1"/>
  <c r="E18" i="2"/>
  <c r="J210" i="1" l="1"/>
  <c r="I208" i="1"/>
  <c r="I209" i="1" s="1"/>
  <c r="W18" i="2"/>
  <c r="J207" i="1"/>
  <c r="I211" i="1" l="1"/>
  <c r="K210" i="1"/>
  <c r="J208" i="1"/>
  <c r="J209" i="1" s="1"/>
  <c r="J211" i="1" s="1"/>
  <c r="I18" i="2" s="1"/>
  <c r="X18" i="2"/>
  <c r="K207" i="1"/>
  <c r="L210" i="1" l="1"/>
  <c r="K208" i="1"/>
  <c r="K209" i="1" s="1"/>
  <c r="K211" i="1" s="1"/>
  <c r="J18" i="2" s="1"/>
  <c r="Y18" i="2"/>
  <c r="L207" i="1"/>
  <c r="H18" i="2"/>
  <c r="M210" i="1" l="1"/>
  <c r="L208" i="1"/>
  <c r="L209" i="1" s="1"/>
  <c r="L211" i="1" s="1"/>
  <c r="Z18" i="2"/>
  <c r="M207" i="1"/>
  <c r="N210" i="1" l="1"/>
  <c r="AA18" i="2"/>
  <c r="M208" i="1"/>
  <c r="M209" i="1" s="1"/>
  <c r="M211" i="1" s="1"/>
  <c r="L18" i="2" s="1"/>
  <c r="N207" i="1"/>
  <c r="K18" i="2"/>
  <c r="AB18" i="2" l="1"/>
  <c r="N208" i="1"/>
  <c r="N209" i="1" s="1"/>
  <c r="C218" i="1"/>
  <c r="C215" i="1"/>
  <c r="O210" i="1"/>
  <c r="D218" i="1" l="1"/>
  <c r="C216" i="1"/>
  <c r="C217" i="1" s="1"/>
  <c r="Q19" i="2"/>
  <c r="D215" i="1"/>
  <c r="N211" i="1"/>
  <c r="O209" i="1"/>
  <c r="C219" i="1" l="1"/>
  <c r="O211" i="1"/>
  <c r="P211" i="1" s="1"/>
  <c r="AF18" i="2" s="1"/>
  <c r="M18" i="2"/>
  <c r="N18" i="2" s="1"/>
  <c r="E218" i="1"/>
  <c r="R19" i="2"/>
  <c r="D216" i="1"/>
  <c r="D217" i="1" s="1"/>
  <c r="D219" i="1" s="1"/>
  <c r="C19" i="2" s="1"/>
  <c r="E215" i="1"/>
  <c r="F218" i="1" l="1"/>
  <c r="E216" i="1"/>
  <c r="E217" i="1" s="1"/>
  <c r="E219" i="1" s="1"/>
  <c r="D19" i="2" s="1"/>
  <c r="S19" i="2"/>
  <c r="F215" i="1"/>
  <c r="B19" i="2"/>
  <c r="F216" i="1" l="1"/>
  <c r="F217" i="1" s="1"/>
  <c r="F219" i="1" s="1"/>
  <c r="G218" i="1"/>
  <c r="T19" i="2"/>
  <c r="G215" i="1"/>
  <c r="E19" i="2" l="1"/>
  <c r="G216" i="1"/>
  <c r="G217" i="1" s="1"/>
  <c r="H218" i="1"/>
  <c r="U19" i="2"/>
  <c r="H215" i="1"/>
  <c r="V19" i="2" l="1"/>
  <c r="H216" i="1"/>
  <c r="H217" i="1" s="1"/>
  <c r="H219" i="1" s="1"/>
  <c r="G19" i="2" s="1"/>
  <c r="I218" i="1"/>
  <c r="I215" i="1"/>
  <c r="G219" i="1"/>
  <c r="F19" i="2" s="1"/>
  <c r="J218" i="1" l="1"/>
  <c r="W19" i="2"/>
  <c r="I216" i="1"/>
  <c r="I217" i="1" s="1"/>
  <c r="J215" i="1"/>
  <c r="J216" i="1" l="1"/>
  <c r="J217" i="1" s="1"/>
  <c r="J219" i="1" s="1"/>
  <c r="I19" i="2" s="1"/>
  <c r="K218" i="1"/>
  <c r="X19" i="2"/>
  <c r="K215" i="1"/>
  <c r="I219" i="1"/>
  <c r="H19" i="2" s="1"/>
  <c r="K216" i="1" l="1"/>
  <c r="K217" i="1" s="1"/>
  <c r="K219" i="1" s="1"/>
  <c r="J19" i="2" s="1"/>
  <c r="Y19" i="2"/>
  <c r="L218" i="1"/>
  <c r="L215" i="1"/>
  <c r="L216" i="1" l="1"/>
  <c r="L217" i="1" s="1"/>
  <c r="L219" i="1" s="1"/>
  <c r="K19" i="2" s="1"/>
  <c r="Z19" i="2"/>
  <c r="M218" i="1"/>
  <c r="M215" i="1"/>
  <c r="N218" i="1" l="1"/>
  <c r="AA19" i="2"/>
  <c r="M216" i="1"/>
  <c r="M217" i="1" s="1"/>
  <c r="M219" i="1" s="1"/>
  <c r="L19" i="2" s="1"/>
  <c r="N215" i="1"/>
  <c r="AB19" i="2" l="1"/>
  <c r="N216" i="1"/>
  <c r="N217" i="1" s="1"/>
  <c r="C226" i="1"/>
  <c r="C223" i="1"/>
  <c r="O218" i="1"/>
  <c r="C224" i="1" l="1"/>
  <c r="C225" i="1" s="1"/>
  <c r="Q20" i="2"/>
  <c r="D226" i="1"/>
  <c r="D223" i="1"/>
  <c r="N219" i="1"/>
  <c r="O217" i="1"/>
  <c r="O219" i="1" l="1"/>
  <c r="P219" i="1" s="1"/>
  <c r="AF19" i="2" s="1"/>
  <c r="M19" i="2"/>
  <c r="N19" i="2" s="1"/>
  <c r="E226" i="1"/>
  <c r="R20" i="2"/>
  <c r="D224" i="1"/>
  <c r="D225" i="1" s="1"/>
  <c r="D227" i="1" s="1"/>
  <c r="C20" i="2" s="1"/>
  <c r="E223" i="1"/>
  <c r="C227" i="1"/>
  <c r="E224" i="1" l="1"/>
  <c r="E225" i="1" s="1"/>
  <c r="E227" i="1" s="1"/>
  <c r="D20" i="2" s="1"/>
  <c r="S20" i="2"/>
  <c r="F226" i="1"/>
  <c r="F223" i="1"/>
  <c r="B20" i="2"/>
  <c r="G226" i="1" l="1"/>
  <c r="T20" i="2"/>
  <c r="F224" i="1"/>
  <c r="F225" i="1" s="1"/>
  <c r="F227" i="1" s="1"/>
  <c r="G223" i="1"/>
  <c r="E20" i="2" l="1"/>
  <c r="G224" i="1"/>
  <c r="G225" i="1" s="1"/>
  <c r="U20" i="2"/>
  <c r="H226" i="1"/>
  <c r="H223" i="1"/>
  <c r="G227" i="1" l="1"/>
  <c r="I226" i="1"/>
  <c r="V20" i="2"/>
  <c r="H224" i="1"/>
  <c r="H225" i="1" s="1"/>
  <c r="H227" i="1" s="1"/>
  <c r="G20" i="2" s="1"/>
  <c r="I223" i="1"/>
  <c r="W20" i="2" l="1"/>
  <c r="I224" i="1"/>
  <c r="I225" i="1" s="1"/>
  <c r="J226" i="1"/>
  <c r="J223" i="1"/>
  <c r="F20" i="2"/>
  <c r="K226" i="1" l="1"/>
  <c r="X20" i="2"/>
  <c r="J224" i="1"/>
  <c r="J225" i="1" s="1"/>
  <c r="J227" i="1" s="1"/>
  <c r="I20" i="2" s="1"/>
  <c r="K223" i="1"/>
  <c r="I227" i="1"/>
  <c r="K224" i="1" l="1"/>
  <c r="K225" i="1" s="1"/>
  <c r="K227" i="1" s="1"/>
  <c r="J20" i="2" s="1"/>
  <c r="L226" i="1"/>
  <c r="Y20" i="2"/>
  <c r="L223" i="1"/>
  <c r="H20" i="2"/>
  <c r="L224" i="1" l="1"/>
  <c r="L225" i="1" s="1"/>
  <c r="L227" i="1" s="1"/>
  <c r="K20" i="2" s="1"/>
  <c r="Z20" i="2"/>
  <c r="M226" i="1"/>
  <c r="M223" i="1"/>
  <c r="M224" i="1" l="1"/>
  <c r="M225" i="1" s="1"/>
  <c r="M227" i="1" s="1"/>
  <c r="L20" i="2" s="1"/>
  <c r="AA20" i="2"/>
  <c r="N226" i="1"/>
  <c r="N223" i="1"/>
  <c r="O226" i="1" l="1"/>
  <c r="AB20" i="2"/>
  <c r="C234" i="1"/>
  <c r="N224" i="1"/>
  <c r="N225" i="1" s="1"/>
  <c r="C231" i="1"/>
  <c r="D234" i="1" l="1"/>
  <c r="Q21" i="2"/>
  <c r="C232" i="1"/>
  <c r="C233" i="1" s="1"/>
  <c r="D231" i="1"/>
  <c r="N227" i="1"/>
  <c r="O225" i="1"/>
  <c r="R21" i="2" l="1"/>
  <c r="D232" i="1"/>
  <c r="D233" i="1" s="1"/>
  <c r="D235" i="1" s="1"/>
  <c r="C21" i="2" s="1"/>
  <c r="E234" i="1"/>
  <c r="E231" i="1"/>
  <c r="O227" i="1"/>
  <c r="P227" i="1" s="1"/>
  <c r="AF20" i="2" s="1"/>
  <c r="M20" i="2"/>
  <c r="N20" i="2" s="1"/>
  <c r="C235" i="1"/>
  <c r="E232" i="1" l="1"/>
  <c r="E233" i="1" s="1"/>
  <c r="E235" i="1" s="1"/>
  <c r="D21" i="2" s="1"/>
  <c r="S21" i="2"/>
  <c r="F234" i="1"/>
  <c r="F231" i="1"/>
  <c r="B21" i="2"/>
  <c r="T21" i="2" l="1"/>
  <c r="G234" i="1"/>
  <c r="F232" i="1"/>
  <c r="F233" i="1" s="1"/>
  <c r="G231" i="1"/>
  <c r="F235" i="1" l="1"/>
  <c r="U21" i="2"/>
  <c r="G232" i="1"/>
  <c r="G233" i="1" s="1"/>
  <c r="G235" i="1" s="1"/>
  <c r="F21" i="2" s="1"/>
  <c r="H234" i="1"/>
  <c r="H231" i="1"/>
  <c r="V21" i="2" l="1"/>
  <c r="I234" i="1"/>
  <c r="H232" i="1"/>
  <c r="H233" i="1" s="1"/>
  <c r="I231" i="1"/>
  <c r="E21" i="2"/>
  <c r="H235" i="1" l="1"/>
  <c r="J234" i="1"/>
  <c r="W21" i="2"/>
  <c r="I232" i="1"/>
  <c r="I233" i="1" s="1"/>
  <c r="I235" i="1" s="1"/>
  <c r="H21" i="2" s="1"/>
  <c r="J231" i="1"/>
  <c r="X21" i="2" l="1"/>
  <c r="J232" i="1"/>
  <c r="J233" i="1" s="1"/>
  <c r="J235" i="1" s="1"/>
  <c r="I21" i="2" s="1"/>
  <c r="K234" i="1"/>
  <c r="K231" i="1"/>
  <c r="G21" i="2"/>
  <c r="Y21" i="2" l="1"/>
  <c r="K232" i="1"/>
  <c r="K233" i="1" s="1"/>
  <c r="K235" i="1" s="1"/>
  <c r="J21" i="2" s="1"/>
  <c r="L234" i="1"/>
  <c r="L231" i="1"/>
  <c r="Z21" i="2" l="1"/>
  <c r="L232" i="1"/>
  <c r="L233" i="1" s="1"/>
  <c r="L235" i="1" s="1"/>
  <c r="K21" i="2" s="1"/>
  <c r="M234" i="1"/>
  <c r="M231" i="1"/>
  <c r="M232" i="1" l="1"/>
  <c r="M233" i="1" s="1"/>
  <c r="M235" i="1" s="1"/>
  <c r="L21" i="2" s="1"/>
  <c r="N234" i="1"/>
  <c r="AA21" i="2"/>
  <c r="N231" i="1"/>
  <c r="O234" i="1" l="1"/>
  <c r="C242" i="1"/>
  <c r="N232" i="1"/>
  <c r="N233" i="1" s="1"/>
  <c r="AB21" i="2"/>
  <c r="C239" i="1"/>
  <c r="N235" i="1" l="1"/>
  <c r="O233" i="1"/>
  <c r="C240" i="1"/>
  <c r="C241" i="1" s="1"/>
  <c r="Q22" i="2"/>
  <c r="D242" i="1"/>
  <c r="D239" i="1"/>
  <c r="E242" i="1" l="1"/>
  <c r="R22" i="2"/>
  <c r="D240" i="1"/>
  <c r="D241" i="1" s="1"/>
  <c r="D243" i="1" s="1"/>
  <c r="C22" i="2" s="1"/>
  <c r="E239" i="1"/>
  <c r="C243" i="1"/>
  <c r="O235" i="1"/>
  <c r="P235" i="1" s="1"/>
  <c r="AF21" i="2" s="1"/>
  <c r="M21" i="2"/>
  <c r="N21" i="2" s="1"/>
  <c r="B22" i="2" l="1"/>
  <c r="E240" i="1"/>
  <c r="E241" i="1" s="1"/>
  <c r="E243" i="1" s="1"/>
  <c r="D22" i="2" s="1"/>
  <c r="S22" i="2"/>
  <c r="F242" i="1"/>
  <c r="F239" i="1"/>
  <c r="G242" i="1" l="1"/>
  <c r="T22" i="2"/>
  <c r="F240" i="1"/>
  <c r="F241" i="1" s="1"/>
  <c r="G239" i="1"/>
  <c r="U22" i="2" l="1"/>
  <c r="G240" i="1"/>
  <c r="G241" i="1" s="1"/>
  <c r="G243" i="1" s="1"/>
  <c r="F22" i="2" s="1"/>
  <c r="H242" i="1"/>
  <c r="H239" i="1"/>
  <c r="F243" i="1"/>
  <c r="I242" i="1" l="1"/>
  <c r="V22" i="2"/>
  <c r="H240" i="1"/>
  <c r="H241" i="1" s="1"/>
  <c r="I239" i="1"/>
  <c r="E22" i="2"/>
  <c r="I240" i="1" l="1"/>
  <c r="I241" i="1" s="1"/>
  <c r="I243" i="1" s="1"/>
  <c r="H22" i="2" s="1"/>
  <c r="W22" i="2"/>
  <c r="J242" i="1"/>
  <c r="J239" i="1"/>
  <c r="H243" i="1"/>
  <c r="G22" i="2" l="1"/>
  <c r="K242" i="1"/>
  <c r="X22" i="2"/>
  <c r="J240" i="1"/>
  <c r="J241" i="1" s="1"/>
  <c r="K239" i="1"/>
  <c r="Y22" i="2" l="1"/>
  <c r="K240" i="1"/>
  <c r="K241" i="1" s="1"/>
  <c r="K243" i="1" s="1"/>
  <c r="J22" i="2" s="1"/>
  <c r="L242" i="1"/>
  <c r="L239" i="1"/>
  <c r="J243" i="1"/>
  <c r="M242" i="1" l="1"/>
  <c r="Z22" i="2"/>
  <c r="L240" i="1"/>
  <c r="L241" i="1" s="1"/>
  <c r="L243" i="1" s="1"/>
  <c r="K22" i="2" s="1"/>
  <c r="M239" i="1"/>
  <c r="I22" i="2"/>
  <c r="M240" i="1" l="1"/>
  <c r="M241" i="1" s="1"/>
  <c r="M243" i="1" s="1"/>
  <c r="L22" i="2" s="1"/>
  <c r="AA22" i="2"/>
  <c r="N242" i="1"/>
  <c r="N239" i="1"/>
  <c r="O242" i="1" l="1"/>
  <c r="C250" i="1"/>
  <c r="N240" i="1"/>
  <c r="N241" i="1" s="1"/>
  <c r="AB22" i="2"/>
  <c r="C247" i="1"/>
  <c r="N243" i="1" l="1"/>
  <c r="O241" i="1"/>
  <c r="D250" i="1"/>
  <c r="C248" i="1"/>
  <c r="C249" i="1" s="1"/>
  <c r="Q23" i="2"/>
  <c r="D247" i="1"/>
  <c r="C251" i="1" l="1"/>
  <c r="R23" i="2"/>
  <c r="E250" i="1"/>
  <c r="D248" i="1"/>
  <c r="D249" i="1" s="1"/>
  <c r="D251" i="1" s="1"/>
  <c r="C23" i="2" s="1"/>
  <c r="E247" i="1"/>
  <c r="M22" i="2"/>
  <c r="N22" i="2" s="1"/>
  <c r="O243" i="1"/>
  <c r="P243" i="1" s="1"/>
  <c r="AF22" i="2" s="1"/>
  <c r="F250" i="1" l="1"/>
  <c r="E248" i="1"/>
  <c r="E249" i="1" s="1"/>
  <c r="E251" i="1" s="1"/>
  <c r="D23" i="2" s="1"/>
  <c r="S23" i="2"/>
  <c r="F247" i="1"/>
  <c r="B23" i="2"/>
  <c r="T23" i="2" l="1"/>
  <c r="G250" i="1"/>
  <c r="F248" i="1"/>
  <c r="F249" i="1" s="1"/>
  <c r="F251" i="1" s="1"/>
  <c r="E23" i="2" s="1"/>
  <c r="G247" i="1"/>
  <c r="G248" i="1" l="1"/>
  <c r="G249" i="1" s="1"/>
  <c r="U23" i="2"/>
  <c r="H250" i="1"/>
  <c r="H247" i="1"/>
  <c r="G251" i="1" l="1"/>
  <c r="V23" i="2"/>
  <c r="H248" i="1"/>
  <c r="H249" i="1" s="1"/>
  <c r="H251" i="1" s="1"/>
  <c r="G23" i="2" s="1"/>
  <c r="I250" i="1"/>
  <c r="I247" i="1"/>
  <c r="W23" i="2" l="1"/>
  <c r="I248" i="1"/>
  <c r="I249" i="1" s="1"/>
  <c r="I251" i="1" s="1"/>
  <c r="H23" i="2" s="1"/>
  <c r="J250" i="1"/>
  <c r="J247" i="1"/>
  <c r="F23" i="2"/>
  <c r="X23" i="2" l="1"/>
  <c r="J248" i="1"/>
  <c r="J249" i="1" s="1"/>
  <c r="J251" i="1" s="1"/>
  <c r="I23" i="2" s="1"/>
  <c r="K250" i="1"/>
  <c r="K247" i="1"/>
  <c r="L250" i="1" l="1"/>
  <c r="K248" i="1"/>
  <c r="K249" i="1" s="1"/>
  <c r="K251" i="1" s="1"/>
  <c r="J23" i="2" s="1"/>
  <c r="Y23" i="2"/>
  <c r="L247" i="1"/>
  <c r="Z23" i="2" l="1"/>
  <c r="M250" i="1"/>
  <c r="L248" i="1"/>
  <c r="L249" i="1" s="1"/>
  <c r="L251" i="1" s="1"/>
  <c r="K23" i="2" s="1"/>
  <c r="M247" i="1"/>
  <c r="M248" i="1" l="1"/>
  <c r="M249" i="1" s="1"/>
  <c r="M251" i="1" s="1"/>
  <c r="L23" i="2" s="1"/>
  <c r="AA23" i="2"/>
  <c r="N250" i="1"/>
  <c r="N247" i="1"/>
  <c r="O250" i="1" l="1"/>
  <c r="C258" i="1"/>
  <c r="N248" i="1"/>
  <c r="N249" i="1" s="1"/>
  <c r="AB23" i="2"/>
  <c r="C255" i="1"/>
  <c r="N251" i="1" l="1"/>
  <c r="O249" i="1"/>
  <c r="C256" i="1"/>
  <c r="C257" i="1" s="1"/>
  <c r="Q24" i="2"/>
  <c r="D258" i="1"/>
  <c r="D255" i="1"/>
  <c r="E258" i="1" l="1"/>
  <c r="D256" i="1"/>
  <c r="D257" i="1" s="1"/>
  <c r="D259" i="1" s="1"/>
  <c r="C24" i="2" s="1"/>
  <c r="R24" i="2"/>
  <c r="E255" i="1"/>
  <c r="C259" i="1"/>
  <c r="O251" i="1"/>
  <c r="P251" i="1" s="1"/>
  <c r="AF23" i="2" s="1"/>
  <c r="M23" i="2"/>
  <c r="N23" i="2" s="1"/>
  <c r="B24" i="2" l="1"/>
  <c r="S24" i="2"/>
  <c r="E256" i="1"/>
  <c r="E257" i="1" s="1"/>
  <c r="E259" i="1" s="1"/>
  <c r="D24" i="2" s="1"/>
  <c r="F258" i="1"/>
  <c r="F255" i="1"/>
  <c r="G258" i="1" l="1"/>
  <c r="F256" i="1"/>
  <c r="F257" i="1" s="1"/>
  <c r="F259" i="1" s="1"/>
  <c r="E24" i="2" s="1"/>
  <c r="T24" i="2"/>
  <c r="G255" i="1"/>
  <c r="H258" i="1" l="1"/>
  <c r="G256" i="1"/>
  <c r="G257" i="1" s="1"/>
  <c r="G259" i="1" s="1"/>
  <c r="F24" i="2" s="1"/>
  <c r="U24" i="2"/>
  <c r="H255" i="1"/>
  <c r="I258" i="1" l="1"/>
  <c r="V24" i="2"/>
  <c r="H256" i="1"/>
  <c r="H257" i="1" s="1"/>
  <c r="H259" i="1" s="1"/>
  <c r="G24" i="2" s="1"/>
  <c r="I255" i="1"/>
  <c r="J258" i="1" l="1"/>
  <c r="W24" i="2"/>
  <c r="I256" i="1"/>
  <c r="I257" i="1" s="1"/>
  <c r="I259" i="1" s="1"/>
  <c r="J255" i="1"/>
  <c r="K258" i="1" l="1"/>
  <c r="X24" i="2"/>
  <c r="J256" i="1"/>
  <c r="J257" i="1" s="1"/>
  <c r="J259" i="1" s="1"/>
  <c r="I24" i="2" s="1"/>
  <c r="K255" i="1"/>
  <c r="H24" i="2"/>
  <c r="L258" i="1" l="1"/>
  <c r="K256" i="1"/>
  <c r="K257" i="1" s="1"/>
  <c r="K259" i="1" s="1"/>
  <c r="J24" i="2" s="1"/>
  <c r="Y24" i="2"/>
  <c r="L255" i="1"/>
  <c r="M258" i="1" l="1"/>
  <c r="L256" i="1"/>
  <c r="L257" i="1" s="1"/>
  <c r="L259" i="1" s="1"/>
  <c r="K24" i="2" s="1"/>
  <c r="Z24" i="2"/>
  <c r="M255" i="1"/>
  <c r="N258" i="1" l="1"/>
  <c r="AA24" i="2"/>
  <c r="M256" i="1"/>
  <c r="M257" i="1" s="1"/>
  <c r="M259" i="1" s="1"/>
  <c r="L24" i="2" s="1"/>
  <c r="N255" i="1"/>
  <c r="O258" i="1" l="1"/>
  <c r="AB24" i="2"/>
  <c r="N256" i="1"/>
  <c r="N257" i="1" s="1"/>
  <c r="C266" i="1"/>
  <c r="C263" i="1"/>
  <c r="N259" i="1" l="1"/>
  <c r="O257" i="1"/>
  <c r="D266" i="1"/>
  <c r="C264" i="1"/>
  <c r="C265" i="1" s="1"/>
  <c r="Q25" i="2"/>
  <c r="D263" i="1"/>
  <c r="C267" i="1" l="1"/>
  <c r="R25" i="2"/>
  <c r="E266" i="1"/>
  <c r="D264" i="1"/>
  <c r="D265" i="1" s="1"/>
  <c r="D267" i="1" s="1"/>
  <c r="C25" i="2" s="1"/>
  <c r="E263" i="1"/>
  <c r="O259" i="1"/>
  <c r="P259" i="1" s="1"/>
  <c r="AF24" i="2" s="1"/>
  <c r="M24" i="2"/>
  <c r="N24" i="2" s="1"/>
  <c r="F266" i="1" l="1"/>
  <c r="S25" i="2"/>
  <c r="E264" i="1"/>
  <c r="E265" i="1" s="1"/>
  <c r="E267" i="1" s="1"/>
  <c r="F263" i="1"/>
  <c r="B25" i="2"/>
  <c r="T25" i="2" l="1"/>
  <c r="F264" i="1"/>
  <c r="F265" i="1" s="1"/>
  <c r="F267" i="1" s="1"/>
  <c r="G266" i="1"/>
  <c r="G263" i="1"/>
  <c r="D25" i="2"/>
  <c r="E25" i="2" l="1"/>
  <c r="U25" i="2"/>
  <c r="G264" i="1"/>
  <c r="G265" i="1" s="1"/>
  <c r="G267" i="1" s="1"/>
  <c r="F25" i="2" s="1"/>
  <c r="H266" i="1"/>
  <c r="H263" i="1"/>
  <c r="V25" i="2" l="1"/>
  <c r="H264" i="1"/>
  <c r="H265" i="1" s="1"/>
  <c r="H267" i="1" s="1"/>
  <c r="G25" i="2" s="1"/>
  <c r="I266" i="1"/>
  <c r="I263" i="1"/>
  <c r="I264" i="1" l="1"/>
  <c r="I265" i="1" s="1"/>
  <c r="I267" i="1" s="1"/>
  <c r="H25" i="2" s="1"/>
  <c r="W25" i="2"/>
  <c r="J266" i="1"/>
  <c r="J263" i="1"/>
  <c r="X25" i="2" l="1"/>
  <c r="K266" i="1"/>
  <c r="J264" i="1"/>
  <c r="J265" i="1" s="1"/>
  <c r="J267" i="1" s="1"/>
  <c r="I25" i="2" s="1"/>
  <c r="K263" i="1"/>
  <c r="L266" i="1" l="1"/>
  <c r="K264" i="1"/>
  <c r="K265" i="1" s="1"/>
  <c r="K267" i="1" s="1"/>
  <c r="J25" i="2" s="1"/>
  <c r="Y25" i="2"/>
  <c r="L263" i="1"/>
  <c r="Z25" i="2" l="1"/>
  <c r="M266" i="1"/>
  <c r="L264" i="1"/>
  <c r="L265" i="1" s="1"/>
  <c r="L267" i="1" s="1"/>
  <c r="K25" i="2" s="1"/>
  <c r="M263" i="1"/>
  <c r="M264" i="1" l="1"/>
  <c r="M265" i="1" s="1"/>
  <c r="M267" i="1" s="1"/>
  <c r="L25" i="2" s="1"/>
  <c r="AA25" i="2"/>
  <c r="N266" i="1"/>
  <c r="N263" i="1"/>
  <c r="O266" i="1" l="1"/>
  <c r="N264" i="1"/>
  <c r="N265" i="1" s="1"/>
  <c r="AB25" i="2"/>
  <c r="C274" i="1"/>
  <c r="C271" i="1"/>
  <c r="Q26" i="2" l="1"/>
  <c r="C272" i="1"/>
  <c r="C273" i="1" s="1"/>
  <c r="D274" i="1"/>
  <c r="D271" i="1"/>
  <c r="N267" i="1"/>
  <c r="O265" i="1"/>
  <c r="E274" i="1" l="1"/>
  <c r="D272" i="1"/>
  <c r="D273" i="1" s="1"/>
  <c r="D275" i="1" s="1"/>
  <c r="C26" i="2" s="1"/>
  <c r="R26" i="2"/>
  <c r="E271" i="1"/>
  <c r="C275" i="1"/>
  <c r="O267" i="1"/>
  <c r="P267" i="1" s="1"/>
  <c r="AF25" i="2" s="1"/>
  <c r="M25" i="2"/>
  <c r="N25" i="2" s="1"/>
  <c r="E272" i="1" l="1"/>
  <c r="E273" i="1" s="1"/>
  <c r="E275" i="1" s="1"/>
  <c r="D26" i="2" s="1"/>
  <c r="S26" i="2"/>
  <c r="F274" i="1"/>
  <c r="F271" i="1"/>
  <c r="B26" i="2"/>
  <c r="G274" i="1" l="1"/>
  <c r="T26" i="2"/>
  <c r="F272" i="1"/>
  <c r="F273" i="1" s="1"/>
  <c r="G271" i="1"/>
  <c r="U26" i="2" l="1"/>
  <c r="G272" i="1"/>
  <c r="G273" i="1" s="1"/>
  <c r="G275" i="1" s="1"/>
  <c r="F26" i="2" s="1"/>
  <c r="H274" i="1"/>
  <c r="H271" i="1"/>
  <c r="F275" i="1"/>
  <c r="I274" i="1" l="1"/>
  <c r="V26" i="2"/>
  <c r="H272" i="1"/>
  <c r="H273" i="1" s="1"/>
  <c r="I271" i="1"/>
  <c r="E26" i="2"/>
  <c r="I272" i="1" l="1"/>
  <c r="I273" i="1" s="1"/>
  <c r="I275" i="1" s="1"/>
  <c r="H26" i="2" s="1"/>
  <c r="W26" i="2"/>
  <c r="J274" i="1"/>
  <c r="J271" i="1"/>
  <c r="H275" i="1"/>
  <c r="G26" i="2" l="1"/>
  <c r="K274" i="1"/>
  <c r="J272" i="1"/>
  <c r="J273" i="1" s="1"/>
  <c r="J275" i="1" s="1"/>
  <c r="I26" i="2" s="1"/>
  <c r="X26" i="2"/>
  <c r="K271" i="1"/>
  <c r="L274" i="1" l="1"/>
  <c r="Y26" i="2"/>
  <c r="K272" i="1"/>
  <c r="K273" i="1" s="1"/>
  <c r="K275" i="1" s="1"/>
  <c r="J26" i="2" s="1"/>
  <c r="L271" i="1"/>
  <c r="M274" i="1" l="1"/>
  <c r="Z26" i="2"/>
  <c r="L272" i="1"/>
  <c r="L273" i="1" s="1"/>
  <c r="L275" i="1" s="1"/>
  <c r="K26" i="2" s="1"/>
  <c r="M271" i="1"/>
  <c r="N274" i="1" l="1"/>
  <c r="AA26" i="2"/>
  <c r="M272" i="1"/>
  <c r="M273" i="1" s="1"/>
  <c r="M275" i="1" s="1"/>
  <c r="L26" i="2" s="1"/>
  <c r="N271" i="1"/>
  <c r="O274" i="1" l="1"/>
  <c r="N272" i="1"/>
  <c r="N273" i="1" s="1"/>
  <c r="C282" i="1"/>
  <c r="AB26" i="2"/>
  <c r="C279" i="1"/>
  <c r="N275" i="1" l="1"/>
  <c r="O273" i="1"/>
  <c r="C280" i="1"/>
  <c r="C281" i="1" s="1"/>
  <c r="Q27" i="2"/>
  <c r="D282" i="1"/>
  <c r="D279" i="1"/>
  <c r="D280" i="1" l="1"/>
  <c r="D281" i="1" s="1"/>
  <c r="D283" i="1" s="1"/>
  <c r="C27" i="2" s="1"/>
  <c r="R27" i="2"/>
  <c r="E282" i="1"/>
  <c r="E279" i="1"/>
  <c r="O275" i="1"/>
  <c r="P275" i="1" s="1"/>
  <c r="AF26" i="2" s="1"/>
  <c r="M26" i="2"/>
  <c r="N26" i="2" s="1"/>
  <c r="C283" i="1"/>
  <c r="E280" i="1" l="1"/>
  <c r="E281" i="1" s="1"/>
  <c r="S27" i="2"/>
  <c r="F282" i="1"/>
  <c r="F279" i="1"/>
  <c r="B27" i="2"/>
  <c r="F280" i="1" l="1"/>
  <c r="F281" i="1" s="1"/>
  <c r="F283" i="1" s="1"/>
  <c r="E27" i="2" s="1"/>
  <c r="G282" i="1"/>
  <c r="T27" i="2"/>
  <c r="G279" i="1"/>
  <c r="E283" i="1"/>
  <c r="D27" i="2" l="1"/>
  <c r="H282" i="1"/>
  <c r="U27" i="2"/>
  <c r="G280" i="1"/>
  <c r="G281" i="1" s="1"/>
  <c r="H279" i="1"/>
  <c r="H280" i="1" l="1"/>
  <c r="H281" i="1" s="1"/>
  <c r="H283" i="1" s="1"/>
  <c r="G27" i="2" s="1"/>
  <c r="I282" i="1"/>
  <c r="V27" i="2"/>
  <c r="I279" i="1"/>
  <c r="G283" i="1"/>
  <c r="F27" i="2" l="1"/>
  <c r="J282" i="1"/>
  <c r="I280" i="1"/>
  <c r="I281" i="1" s="1"/>
  <c r="I283" i="1" s="1"/>
  <c r="W27" i="2"/>
  <c r="J279" i="1"/>
  <c r="K282" i="1" l="1"/>
  <c r="X27" i="2"/>
  <c r="J280" i="1"/>
  <c r="J281" i="1" s="1"/>
  <c r="J283" i="1" s="1"/>
  <c r="I27" i="2" s="1"/>
  <c r="K279" i="1"/>
  <c r="H27" i="2"/>
  <c r="K280" i="1" l="1"/>
  <c r="K281" i="1" s="1"/>
  <c r="K283" i="1" s="1"/>
  <c r="J27" i="2" s="1"/>
  <c r="Y27" i="2"/>
  <c r="L282" i="1"/>
  <c r="L279" i="1"/>
  <c r="M282" i="1" l="1"/>
  <c r="Z27" i="2"/>
  <c r="L280" i="1"/>
  <c r="L281" i="1" s="1"/>
  <c r="L283" i="1" s="1"/>
  <c r="K27" i="2" s="1"/>
  <c r="M279" i="1"/>
  <c r="M280" i="1" l="1"/>
  <c r="M281" i="1" s="1"/>
  <c r="M283" i="1" s="1"/>
  <c r="L27" i="2" s="1"/>
  <c r="AA27" i="2"/>
  <c r="N282" i="1"/>
  <c r="N279" i="1"/>
  <c r="O282" i="1" l="1"/>
  <c r="AB27" i="2"/>
  <c r="C290" i="1"/>
  <c r="N280" i="1"/>
  <c r="N281" i="1" s="1"/>
  <c r="C287" i="1"/>
  <c r="D290" i="1" l="1"/>
  <c r="C288" i="1"/>
  <c r="C289" i="1" s="1"/>
  <c r="Q28" i="2"/>
  <c r="D287" i="1"/>
  <c r="N283" i="1"/>
  <c r="O281" i="1"/>
  <c r="O283" i="1" l="1"/>
  <c r="P283" i="1" s="1"/>
  <c r="AF27" i="2" s="1"/>
  <c r="M27" i="2"/>
  <c r="N27" i="2" s="1"/>
  <c r="E290" i="1"/>
  <c r="D288" i="1"/>
  <c r="D289" i="1" s="1"/>
  <c r="D291" i="1" s="1"/>
  <c r="C28" i="2" s="1"/>
  <c r="R28" i="2"/>
  <c r="E287" i="1"/>
  <c r="C291" i="1"/>
  <c r="B28" i="2" l="1"/>
  <c r="F290" i="1"/>
  <c r="E288" i="1"/>
  <c r="E289" i="1" s="1"/>
  <c r="E291" i="1" s="1"/>
  <c r="S28" i="2"/>
  <c r="F287" i="1"/>
  <c r="D28" i="2" l="1"/>
  <c r="G290" i="1"/>
  <c r="F288" i="1"/>
  <c r="F289" i="1" s="1"/>
  <c r="F291" i="1" s="1"/>
  <c r="T28" i="2"/>
  <c r="G287" i="1"/>
  <c r="E28" i="2" l="1"/>
  <c r="H290" i="1"/>
  <c r="G288" i="1"/>
  <c r="G289" i="1" s="1"/>
  <c r="G291" i="1" s="1"/>
  <c r="F28" i="2" s="1"/>
  <c r="U28" i="2"/>
  <c r="H287" i="1"/>
  <c r="H288" i="1" l="1"/>
  <c r="H289" i="1" s="1"/>
  <c r="H291" i="1" s="1"/>
  <c r="G28" i="2" s="1"/>
  <c r="V28" i="2"/>
  <c r="I290" i="1"/>
  <c r="I287" i="1"/>
  <c r="J290" i="1" l="1"/>
  <c r="I288" i="1"/>
  <c r="I289" i="1" s="1"/>
  <c r="I291" i="1" s="1"/>
  <c r="H28" i="2" s="1"/>
  <c r="W28" i="2"/>
  <c r="J287" i="1"/>
  <c r="K290" i="1" l="1"/>
  <c r="X28" i="2"/>
  <c r="J288" i="1"/>
  <c r="J289" i="1" s="1"/>
  <c r="J291" i="1" s="1"/>
  <c r="I28" i="2" s="1"/>
  <c r="K287" i="1"/>
  <c r="L290" i="1" l="1"/>
  <c r="K288" i="1"/>
  <c r="K289" i="1" s="1"/>
  <c r="K291" i="1" s="1"/>
  <c r="J28" i="2" s="1"/>
  <c r="Y28" i="2"/>
  <c r="L287" i="1"/>
  <c r="L288" i="1" l="1"/>
  <c r="L289" i="1" s="1"/>
  <c r="L291" i="1" s="1"/>
  <c r="K28" i="2" s="1"/>
  <c r="M290" i="1"/>
  <c r="Z28" i="2"/>
  <c r="M287" i="1"/>
  <c r="N290" i="1" l="1"/>
  <c r="M288" i="1"/>
  <c r="M289" i="1" s="1"/>
  <c r="M291" i="1" s="1"/>
  <c r="L28" i="2" s="1"/>
  <c r="AA28" i="2"/>
  <c r="N287" i="1"/>
  <c r="O290" i="1" l="1"/>
  <c r="AB28" i="2"/>
  <c r="N288" i="1"/>
  <c r="N289" i="1" s="1"/>
  <c r="C298" i="1"/>
  <c r="C295" i="1"/>
  <c r="N291" i="1" l="1"/>
  <c r="O289" i="1"/>
  <c r="Q29" i="2"/>
  <c r="D298" i="1"/>
  <c r="C296" i="1"/>
  <c r="C297" i="1" s="1"/>
  <c r="D295" i="1"/>
  <c r="C299" i="1" l="1"/>
  <c r="D296" i="1"/>
  <c r="D297" i="1" s="1"/>
  <c r="D299" i="1" s="1"/>
  <c r="C29" i="2" s="1"/>
  <c r="E298" i="1"/>
  <c r="R29" i="2"/>
  <c r="E295" i="1"/>
  <c r="O291" i="1"/>
  <c r="P291" i="1" s="1"/>
  <c r="AF28" i="2" s="1"/>
  <c r="M28" i="2"/>
  <c r="N28" i="2" s="1"/>
  <c r="S29" i="2" l="1"/>
  <c r="F298" i="1"/>
  <c r="E296" i="1"/>
  <c r="E297" i="1" s="1"/>
  <c r="E299" i="1" s="1"/>
  <c r="D29" i="2" s="1"/>
  <c r="F295" i="1"/>
  <c r="B29" i="2"/>
  <c r="F296" i="1" l="1"/>
  <c r="F297" i="1" s="1"/>
  <c r="G298" i="1"/>
  <c r="T29" i="2"/>
  <c r="G295" i="1"/>
  <c r="G296" i="1" l="1"/>
  <c r="G297" i="1" s="1"/>
  <c r="G299" i="1" s="1"/>
  <c r="F29" i="2" s="1"/>
  <c r="U29" i="2"/>
  <c r="H298" i="1"/>
  <c r="H295" i="1"/>
  <c r="F299" i="1"/>
  <c r="H296" i="1" l="1"/>
  <c r="H297" i="1" s="1"/>
  <c r="I298" i="1"/>
  <c r="V29" i="2"/>
  <c r="I295" i="1"/>
  <c r="E29" i="2"/>
  <c r="J298" i="1" l="1"/>
  <c r="I296" i="1"/>
  <c r="I297" i="1" s="1"/>
  <c r="I299" i="1" s="1"/>
  <c r="H29" i="2" s="1"/>
  <c r="W29" i="2"/>
  <c r="J295" i="1"/>
  <c r="H299" i="1"/>
  <c r="G29" i="2" l="1"/>
  <c r="J296" i="1"/>
  <c r="J297" i="1" s="1"/>
  <c r="J299" i="1" s="1"/>
  <c r="I29" i="2" s="1"/>
  <c r="K298" i="1"/>
  <c r="X29" i="2"/>
  <c r="K295" i="1"/>
  <c r="Y29" i="2" l="1"/>
  <c r="L298" i="1"/>
  <c r="K296" i="1"/>
  <c r="K297" i="1" s="1"/>
  <c r="K299" i="1" s="1"/>
  <c r="L295" i="1"/>
  <c r="L296" i="1" l="1"/>
  <c r="L297" i="1" s="1"/>
  <c r="L299" i="1" s="1"/>
  <c r="K29" i="2" s="1"/>
  <c r="M298" i="1"/>
  <c r="Z29" i="2"/>
  <c r="M295" i="1"/>
  <c r="J29" i="2"/>
  <c r="N298" i="1" l="1"/>
  <c r="AA29" i="2"/>
  <c r="M296" i="1"/>
  <c r="M297" i="1" s="1"/>
  <c r="M299" i="1" s="1"/>
  <c r="L29" i="2" s="1"/>
  <c r="N295" i="1"/>
  <c r="O298" i="1" l="1"/>
  <c r="AB29" i="2"/>
  <c r="C306" i="1"/>
  <c r="N296" i="1"/>
  <c r="N297" i="1" s="1"/>
  <c r="C303" i="1"/>
  <c r="Q30" i="2" l="1"/>
  <c r="D306" i="1"/>
  <c r="C304" i="1"/>
  <c r="C305" i="1" s="1"/>
  <c r="D303" i="1"/>
  <c r="N299" i="1"/>
  <c r="O297" i="1"/>
  <c r="C307" i="1" l="1"/>
  <c r="O299" i="1"/>
  <c r="P299" i="1" s="1"/>
  <c r="AF29" i="2" s="1"/>
  <c r="M29" i="2"/>
  <c r="N29" i="2" s="1"/>
  <c r="D304" i="1"/>
  <c r="D305" i="1" s="1"/>
  <c r="D307" i="1" s="1"/>
  <c r="C30" i="2" s="1"/>
  <c r="R30" i="2"/>
  <c r="E306" i="1"/>
  <c r="E303" i="1"/>
  <c r="B30" i="2" l="1"/>
  <c r="F306" i="1"/>
  <c r="E304" i="1"/>
  <c r="E305" i="1" s="1"/>
  <c r="E307" i="1" s="1"/>
  <c r="S30" i="2"/>
  <c r="F303" i="1"/>
  <c r="D30" i="2" l="1"/>
  <c r="G306" i="1"/>
  <c r="F304" i="1"/>
  <c r="F305" i="1" s="1"/>
  <c r="F307" i="1" s="1"/>
  <c r="E30" i="2" s="1"/>
  <c r="T30" i="2"/>
  <c r="G303" i="1"/>
  <c r="U30" i="2" l="1"/>
  <c r="H306" i="1"/>
  <c r="G304" i="1"/>
  <c r="G305" i="1" s="1"/>
  <c r="H303" i="1"/>
  <c r="H304" i="1" l="1"/>
  <c r="H305" i="1" s="1"/>
  <c r="H307" i="1" s="1"/>
  <c r="G30" i="2" s="1"/>
  <c r="V30" i="2"/>
  <c r="I306" i="1"/>
  <c r="I303" i="1"/>
  <c r="G307" i="1"/>
  <c r="F30" i="2" s="1"/>
  <c r="I304" i="1" l="1"/>
  <c r="I305" i="1" s="1"/>
  <c r="W30" i="2"/>
  <c r="J306" i="1"/>
  <c r="J303" i="1"/>
  <c r="I307" i="1" l="1"/>
  <c r="H30" i="2" s="1"/>
  <c r="K306" i="1"/>
  <c r="J304" i="1"/>
  <c r="J305" i="1" s="1"/>
  <c r="J307" i="1" s="1"/>
  <c r="I30" i="2" s="1"/>
  <c r="X30" i="2"/>
  <c r="K303" i="1"/>
  <c r="Y30" i="2" l="1"/>
  <c r="L306" i="1"/>
  <c r="K304" i="1"/>
  <c r="K305" i="1" s="1"/>
  <c r="K307" i="1" s="1"/>
  <c r="J30" i="2" s="1"/>
  <c r="L303" i="1"/>
  <c r="L304" i="1" l="1"/>
  <c r="L305" i="1" s="1"/>
  <c r="L307" i="1" s="1"/>
  <c r="K30" i="2" s="1"/>
  <c r="Z30" i="2"/>
  <c r="M306" i="1"/>
  <c r="M303" i="1"/>
  <c r="M304" i="1" l="1"/>
  <c r="M305" i="1" s="1"/>
  <c r="M307" i="1" s="1"/>
  <c r="L30" i="2" s="1"/>
  <c r="N306" i="1"/>
  <c r="AA30" i="2"/>
  <c r="N303" i="1"/>
  <c r="O306" i="1" l="1"/>
  <c r="N304" i="1"/>
  <c r="N305" i="1" s="1"/>
  <c r="C314" i="1"/>
  <c r="AB30" i="2"/>
  <c r="C311" i="1"/>
  <c r="N307" i="1" l="1"/>
  <c r="O305" i="1"/>
  <c r="Q31" i="2"/>
  <c r="D314" i="1"/>
  <c r="C312" i="1"/>
  <c r="C313" i="1" s="1"/>
  <c r="D311" i="1"/>
  <c r="C315" i="1" l="1"/>
  <c r="O307" i="1"/>
  <c r="P307" i="1" s="1"/>
  <c r="AF30" i="2" s="1"/>
  <c r="M30" i="2"/>
  <c r="N30" i="2" s="1"/>
  <c r="D312" i="1"/>
  <c r="D313" i="1" s="1"/>
  <c r="D315" i="1" s="1"/>
  <c r="C31" i="2" s="1"/>
  <c r="E314" i="1"/>
  <c r="R31" i="2"/>
  <c r="E311" i="1"/>
  <c r="B31" i="2" l="1"/>
  <c r="E312" i="1"/>
  <c r="E313" i="1" s="1"/>
  <c r="E315" i="1" s="1"/>
  <c r="D31" i="2" s="1"/>
  <c r="S31" i="2"/>
  <c r="F314" i="1"/>
  <c r="F311" i="1"/>
  <c r="F312" i="1" l="1"/>
  <c r="F313" i="1" s="1"/>
  <c r="F315" i="1" s="1"/>
  <c r="E31" i="2" s="1"/>
  <c r="G314" i="1"/>
  <c r="T31" i="2"/>
  <c r="G311" i="1"/>
  <c r="H314" i="1" l="1"/>
  <c r="G312" i="1"/>
  <c r="G313" i="1" s="1"/>
  <c r="G315" i="1" s="1"/>
  <c r="F31" i="2" s="1"/>
  <c r="U31" i="2"/>
  <c r="H311" i="1"/>
  <c r="H312" i="1" l="1"/>
  <c r="H313" i="1" s="1"/>
  <c r="H315" i="1" s="1"/>
  <c r="I314" i="1"/>
  <c r="V31" i="2"/>
  <c r="I311" i="1"/>
  <c r="G31" i="2" l="1"/>
  <c r="J314" i="1"/>
  <c r="W31" i="2"/>
  <c r="I312" i="1"/>
  <c r="I313" i="1" s="1"/>
  <c r="I315" i="1" s="1"/>
  <c r="H31" i="2" s="1"/>
  <c r="J311" i="1"/>
  <c r="K314" i="1" l="1"/>
  <c r="X31" i="2"/>
  <c r="J312" i="1"/>
  <c r="J313" i="1" s="1"/>
  <c r="J315" i="1" s="1"/>
  <c r="I31" i="2" s="1"/>
  <c r="K311" i="1"/>
  <c r="K312" i="1" l="1"/>
  <c r="K313" i="1" s="1"/>
  <c r="K315" i="1" s="1"/>
  <c r="J31" i="2" s="1"/>
  <c r="L314" i="1"/>
  <c r="Y31" i="2"/>
  <c r="L311" i="1"/>
  <c r="L312" i="1" l="1"/>
  <c r="L313" i="1" s="1"/>
  <c r="L315" i="1" s="1"/>
  <c r="K31" i="2" s="1"/>
  <c r="Z31" i="2"/>
  <c r="M314" i="1"/>
  <c r="M311" i="1"/>
  <c r="N314" i="1" l="1"/>
  <c r="M312" i="1"/>
  <c r="M313" i="1" s="1"/>
  <c r="M315" i="1" s="1"/>
  <c r="L31" i="2" s="1"/>
  <c r="AA31" i="2"/>
  <c r="N311" i="1"/>
  <c r="AB31" i="2" l="1"/>
  <c r="C322" i="1"/>
  <c r="N312" i="1"/>
  <c r="N313" i="1" s="1"/>
  <c r="C319" i="1"/>
  <c r="O314" i="1"/>
  <c r="D322" i="1" l="1"/>
  <c r="C320" i="1"/>
  <c r="C321" i="1" s="1"/>
  <c r="Q32" i="2"/>
  <c r="D319" i="1"/>
  <c r="N315" i="1"/>
  <c r="O313" i="1"/>
  <c r="D320" i="1" l="1"/>
  <c r="D321" i="1" s="1"/>
  <c r="D323" i="1" s="1"/>
  <c r="C32" i="2" s="1"/>
  <c r="E322" i="1"/>
  <c r="R32" i="2"/>
  <c r="E319" i="1"/>
  <c r="C323" i="1"/>
  <c r="O315" i="1"/>
  <c r="P315" i="1" s="1"/>
  <c r="AF31" i="2" s="1"/>
  <c r="M31" i="2"/>
  <c r="N31" i="2" s="1"/>
  <c r="B32" i="2" l="1"/>
  <c r="S32" i="2"/>
  <c r="F322" i="1"/>
  <c r="E320" i="1"/>
  <c r="E321" i="1" s="1"/>
  <c r="F319" i="1"/>
  <c r="F320" i="1" l="1"/>
  <c r="F321" i="1" s="1"/>
  <c r="F323" i="1" s="1"/>
  <c r="E32" i="2" s="1"/>
  <c r="T32" i="2"/>
  <c r="G322" i="1"/>
  <c r="G319" i="1"/>
  <c r="E323" i="1"/>
  <c r="D32" i="2" l="1"/>
  <c r="H322" i="1"/>
  <c r="G320" i="1"/>
  <c r="G321" i="1" s="1"/>
  <c r="G323" i="1" s="1"/>
  <c r="F32" i="2" s="1"/>
  <c r="U32" i="2"/>
  <c r="H319" i="1"/>
  <c r="I322" i="1" l="1"/>
  <c r="H320" i="1"/>
  <c r="H321" i="1" s="1"/>
  <c r="H323" i="1" s="1"/>
  <c r="G32" i="2" s="1"/>
  <c r="V32" i="2"/>
  <c r="I319" i="1"/>
  <c r="J322" i="1" l="1"/>
  <c r="W32" i="2"/>
  <c r="I320" i="1"/>
  <c r="I321" i="1" s="1"/>
  <c r="J319" i="1"/>
  <c r="X32" i="2" l="1"/>
  <c r="K322" i="1"/>
  <c r="J320" i="1"/>
  <c r="J321" i="1" s="1"/>
  <c r="J323" i="1" s="1"/>
  <c r="I32" i="2" s="1"/>
  <c r="K319" i="1"/>
  <c r="I323" i="1"/>
  <c r="H32" i="2" l="1"/>
  <c r="L322" i="1"/>
  <c r="Y32" i="2"/>
  <c r="K320" i="1"/>
  <c r="K321" i="1" s="1"/>
  <c r="K323" i="1" s="1"/>
  <c r="J32" i="2" s="1"/>
  <c r="L319" i="1"/>
  <c r="L320" i="1" l="1"/>
  <c r="L321" i="1" s="1"/>
  <c r="L323" i="1" s="1"/>
  <c r="K32" i="2" s="1"/>
  <c r="M322" i="1"/>
  <c r="Z32" i="2"/>
  <c r="M319" i="1"/>
  <c r="N322" i="1" l="1"/>
  <c r="AA32" i="2"/>
  <c r="M320" i="1"/>
  <c r="M321" i="1" s="1"/>
  <c r="M323" i="1" s="1"/>
  <c r="L32" i="2" s="1"/>
  <c r="N319" i="1"/>
  <c r="O322" i="1" l="1"/>
  <c r="AB32" i="2"/>
  <c r="N320" i="1"/>
  <c r="N321" i="1" s="1"/>
  <c r="C330" i="1"/>
  <c r="C327" i="1"/>
  <c r="Q33" i="2" l="1"/>
  <c r="D330" i="1"/>
  <c r="C328" i="1"/>
  <c r="C329" i="1" s="1"/>
  <c r="D327" i="1"/>
  <c r="N323" i="1"/>
  <c r="O321" i="1"/>
  <c r="E330" i="1" l="1"/>
  <c r="D328" i="1"/>
  <c r="D329" i="1" s="1"/>
  <c r="D331" i="1" s="1"/>
  <c r="C33" i="2" s="1"/>
  <c r="R33" i="2"/>
  <c r="E327" i="1"/>
  <c r="C331" i="1"/>
  <c r="O323" i="1"/>
  <c r="P323" i="1" s="1"/>
  <c r="AF32" i="2" s="1"/>
  <c r="M32" i="2"/>
  <c r="N32" i="2" s="1"/>
  <c r="S33" i="2" l="1"/>
  <c r="F330" i="1"/>
  <c r="E328" i="1"/>
  <c r="E329" i="1" s="1"/>
  <c r="E331" i="1" s="1"/>
  <c r="F327" i="1"/>
  <c r="B33" i="2"/>
  <c r="D33" i="2" l="1"/>
  <c r="T33" i="2"/>
  <c r="F328" i="1"/>
  <c r="F329" i="1" s="1"/>
  <c r="F331" i="1" s="1"/>
  <c r="G330" i="1"/>
  <c r="G327" i="1"/>
  <c r="H330" i="1" l="1"/>
  <c r="U33" i="2"/>
  <c r="G328" i="1"/>
  <c r="G329" i="1" s="1"/>
  <c r="H327" i="1"/>
  <c r="E33" i="2"/>
  <c r="G331" i="1" l="1"/>
  <c r="F33" i="2" s="1"/>
  <c r="I330" i="1"/>
  <c r="V33" i="2"/>
  <c r="H328" i="1"/>
  <c r="H329" i="1" s="1"/>
  <c r="H331" i="1" s="1"/>
  <c r="G33" i="2" s="1"/>
  <c r="I327" i="1"/>
  <c r="I328" i="1" l="1"/>
  <c r="I329" i="1" s="1"/>
  <c r="J330" i="1"/>
  <c r="W33" i="2"/>
  <c r="J327" i="1"/>
  <c r="I331" i="1" l="1"/>
  <c r="H33" i="2" s="1"/>
  <c r="J328" i="1"/>
  <c r="J329" i="1" s="1"/>
  <c r="J331" i="1" s="1"/>
  <c r="I33" i="2" s="1"/>
  <c r="K330" i="1"/>
  <c r="X33" i="2"/>
  <c r="K327" i="1"/>
  <c r="L330" i="1" l="1"/>
  <c r="K328" i="1"/>
  <c r="K329" i="1" s="1"/>
  <c r="K331" i="1" s="1"/>
  <c r="J33" i="2" s="1"/>
  <c r="Y33" i="2"/>
  <c r="L327" i="1"/>
  <c r="M330" i="1" l="1"/>
  <c r="L328" i="1"/>
  <c r="L329" i="1" s="1"/>
  <c r="L331" i="1" s="1"/>
  <c r="K33" i="2" s="1"/>
  <c r="Z33" i="2"/>
  <c r="M327" i="1"/>
  <c r="N330" i="1" l="1"/>
  <c r="M328" i="1"/>
  <c r="M329" i="1" s="1"/>
  <c r="M331" i="1" s="1"/>
  <c r="L33" i="2" s="1"/>
  <c r="AA33" i="2"/>
  <c r="N327" i="1"/>
  <c r="AB33" i="2" l="1"/>
  <c r="C338" i="1"/>
  <c r="N328" i="1"/>
  <c r="N329" i="1" s="1"/>
  <c r="C335" i="1"/>
  <c r="C336" i="1" s="1"/>
  <c r="O330" i="1"/>
  <c r="Q34" i="2" l="1"/>
  <c r="D338" i="1"/>
  <c r="C337" i="1"/>
  <c r="D335" i="1"/>
  <c r="N331" i="1"/>
  <c r="O329" i="1"/>
  <c r="D336" i="1" l="1"/>
  <c r="D337" i="1" s="1"/>
  <c r="D339" i="1" s="1"/>
  <c r="C34" i="2" s="1"/>
  <c r="R34" i="2"/>
  <c r="E338" i="1"/>
  <c r="E335" i="1"/>
  <c r="C339" i="1"/>
  <c r="O331" i="1"/>
  <c r="P331" i="1" s="1"/>
  <c r="AF33" i="2" s="1"/>
  <c r="M33" i="2"/>
  <c r="N33" i="2" s="1"/>
  <c r="F338" i="1" l="1"/>
  <c r="E336" i="1"/>
  <c r="E337" i="1" s="1"/>
  <c r="S34" i="2"/>
  <c r="F335" i="1"/>
  <c r="B34" i="2"/>
  <c r="G338" i="1" l="1"/>
  <c r="T34" i="2"/>
  <c r="F336" i="1"/>
  <c r="F337" i="1" s="1"/>
  <c r="F339" i="1" s="1"/>
  <c r="E34" i="2" s="1"/>
  <c r="G335" i="1"/>
  <c r="E339" i="1"/>
  <c r="D34" i="2" l="1"/>
  <c r="U34" i="2"/>
  <c r="H338" i="1"/>
  <c r="G336" i="1"/>
  <c r="G337" i="1" s="1"/>
  <c r="H335" i="1"/>
  <c r="I338" i="1" l="1"/>
  <c r="H336" i="1"/>
  <c r="H337" i="1" s="1"/>
  <c r="H339" i="1" s="1"/>
  <c r="G34" i="2" s="1"/>
  <c r="V34" i="2"/>
  <c r="I335" i="1"/>
  <c r="G339" i="1"/>
  <c r="F34" i="2" l="1"/>
  <c r="I336" i="1"/>
  <c r="I337" i="1" s="1"/>
  <c r="I339" i="1" s="1"/>
  <c r="H34" i="2" s="1"/>
  <c r="J338" i="1"/>
  <c r="W34" i="2"/>
  <c r="J335" i="1"/>
  <c r="J336" i="1" l="1"/>
  <c r="J337" i="1" s="1"/>
  <c r="X34" i="2"/>
  <c r="K338" i="1"/>
  <c r="K335" i="1"/>
  <c r="J339" i="1" l="1"/>
  <c r="I34" i="2" s="1"/>
  <c r="L338" i="1"/>
  <c r="K336" i="1"/>
  <c r="K337" i="1" s="1"/>
  <c r="K339" i="1" s="1"/>
  <c r="J34" i="2" s="1"/>
  <c r="Y34" i="2"/>
  <c r="L335" i="1"/>
  <c r="M338" i="1" l="1"/>
  <c r="Z34" i="2"/>
  <c r="L336" i="1"/>
  <c r="L337" i="1" s="1"/>
  <c r="L339" i="1" s="1"/>
  <c r="K34" i="2" s="1"/>
  <c r="M335" i="1"/>
  <c r="N338" i="1" l="1"/>
  <c r="AA34" i="2"/>
  <c r="M336" i="1"/>
  <c r="M337" i="1" s="1"/>
  <c r="M339" i="1" s="1"/>
  <c r="L34" i="2" s="1"/>
  <c r="N335" i="1"/>
  <c r="C346" i="1" l="1"/>
  <c r="C343" i="1"/>
  <c r="N336" i="1"/>
  <c r="N337" i="1" s="1"/>
  <c r="AB34" i="2"/>
  <c r="O338" i="1"/>
  <c r="C344" i="1" l="1"/>
  <c r="C345" i="1" s="1"/>
  <c r="C347" i="1" s="1"/>
  <c r="D346" i="1"/>
  <c r="D343" i="1"/>
  <c r="Q35" i="2"/>
  <c r="N339" i="1"/>
  <c r="O339" i="1" s="1"/>
  <c r="P339" i="1" s="1"/>
  <c r="O337" i="1"/>
  <c r="D344" i="1" l="1"/>
  <c r="D345" i="1" s="1"/>
  <c r="D347" i="1" s="1"/>
  <c r="C35" i="2" s="1"/>
  <c r="E346" i="1"/>
  <c r="E343" i="1"/>
  <c r="AF34" i="2"/>
  <c r="M34" i="2"/>
  <c r="N34" i="2" s="1"/>
  <c r="R35" i="2"/>
  <c r="E344" i="1" l="1"/>
  <c r="E345" i="1" s="1"/>
  <c r="F343" i="1"/>
  <c r="S35" i="2"/>
  <c r="F346" i="1"/>
  <c r="B35" i="2"/>
  <c r="F344" i="1" l="1"/>
  <c r="F345" i="1" s="1"/>
  <c r="F347" i="1" s="1"/>
  <c r="E35" i="2" s="1"/>
  <c r="G343" i="1"/>
  <c r="G346" i="1"/>
  <c r="T35" i="2"/>
  <c r="E347" i="1"/>
  <c r="D35" i="2" l="1"/>
  <c r="U35" i="2"/>
  <c r="G344" i="1"/>
  <c r="G345" i="1" s="1"/>
  <c r="G347" i="1" s="1"/>
  <c r="H346" i="1"/>
  <c r="H343" i="1"/>
  <c r="H344" i="1" l="1"/>
  <c r="H345" i="1" s="1"/>
  <c r="H347" i="1" s="1"/>
  <c r="I346" i="1"/>
  <c r="V35" i="2"/>
  <c r="I343" i="1"/>
  <c r="F35" i="2"/>
  <c r="G35" i="2" l="1"/>
  <c r="J346" i="1"/>
  <c r="I344" i="1"/>
  <c r="I345" i="1" s="1"/>
  <c r="I347" i="1" s="1"/>
  <c r="H35" i="2" s="1"/>
  <c r="W35" i="2"/>
  <c r="J343" i="1"/>
  <c r="J344" i="1" l="1"/>
  <c r="J345" i="1" s="1"/>
  <c r="J347" i="1" s="1"/>
  <c r="I35" i="2" s="1"/>
  <c r="K346" i="1"/>
  <c r="X35" i="2"/>
  <c r="K343" i="1"/>
  <c r="L346" i="1" l="1"/>
  <c r="K344" i="1"/>
  <c r="K345" i="1" s="1"/>
  <c r="K347" i="1" s="1"/>
  <c r="J35" i="2" s="1"/>
  <c r="Y35" i="2"/>
  <c r="L343" i="1"/>
  <c r="L344" i="1" l="1"/>
  <c r="L345" i="1" s="1"/>
  <c r="L347" i="1" s="1"/>
  <c r="K35" i="2" s="1"/>
  <c r="M346" i="1"/>
  <c r="Z35" i="2"/>
  <c r="M343" i="1"/>
  <c r="N346" i="1" l="1"/>
  <c r="AA35" i="2"/>
  <c r="M344" i="1"/>
  <c r="M345" i="1" s="1"/>
  <c r="M347" i="1" s="1"/>
  <c r="L35" i="2" s="1"/>
  <c r="N343" i="1"/>
  <c r="C354" i="1" l="1"/>
  <c r="C351" i="1"/>
  <c r="Q36" i="2" s="1"/>
  <c r="N344" i="1"/>
  <c r="N345" i="1" s="1"/>
  <c r="AB35" i="2"/>
  <c r="O346" i="1"/>
  <c r="Q136" i="2" l="1"/>
  <c r="Q90" i="2"/>
  <c r="Q93" i="2"/>
  <c r="Q138" i="2"/>
  <c r="Q48" i="2"/>
  <c r="Q134" i="2"/>
  <c r="Q98" i="2"/>
  <c r="Q121" i="2"/>
  <c r="Q62" i="2"/>
  <c r="Q103" i="2"/>
  <c r="Q76" i="2"/>
  <c r="Q47" i="2"/>
  <c r="Q61" i="2"/>
  <c r="Q89" i="2"/>
  <c r="Q132" i="2"/>
  <c r="Q65" i="2"/>
  <c r="Q109" i="2"/>
  <c r="Q50" i="2"/>
  <c r="Q68" i="2"/>
  <c r="Q73" i="2"/>
  <c r="Q49" i="2"/>
  <c r="Q125" i="2"/>
  <c r="Q51" i="2"/>
  <c r="Q120" i="2"/>
  <c r="Q105" i="2"/>
  <c r="Q122" i="2"/>
  <c r="Q130" i="2"/>
  <c r="Q107" i="2"/>
  <c r="Q57" i="2"/>
  <c r="Q54" i="2"/>
  <c r="Q117" i="2"/>
  <c r="Q85" i="2"/>
  <c r="Q95" i="2"/>
  <c r="Q66" i="2"/>
  <c r="Q46" i="2"/>
  <c r="Q123" i="2"/>
  <c r="Q87" i="2"/>
  <c r="Q137" i="2"/>
  <c r="Q45" i="2"/>
  <c r="Q118" i="2"/>
  <c r="Q126" i="2"/>
  <c r="Q129" i="2"/>
  <c r="Q102" i="2"/>
  <c r="Q58" i="2"/>
  <c r="Q101" i="2"/>
  <c r="Q140" i="2"/>
  <c r="Q78" i="2"/>
  <c r="Q59" i="2"/>
  <c r="Q115" i="2"/>
  <c r="Q127" i="2"/>
  <c r="Q96" i="2"/>
  <c r="Q72" i="2"/>
  <c r="Q104" i="2"/>
  <c r="Q43" i="2"/>
  <c r="Q92" i="2"/>
  <c r="Q119" i="2"/>
  <c r="Q44" i="2"/>
  <c r="Q91" i="2"/>
  <c r="Q106" i="2"/>
  <c r="Q82" i="2"/>
  <c r="Q63" i="2"/>
  <c r="Q112" i="2"/>
  <c r="Q128" i="2"/>
  <c r="Q60" i="2"/>
  <c r="Q56" i="2"/>
  <c r="Q114" i="2"/>
  <c r="Q116" i="2"/>
  <c r="Q99" i="2"/>
  <c r="Q108" i="2"/>
  <c r="Q41" i="2"/>
  <c r="Q139" i="2"/>
  <c r="Q124" i="2"/>
  <c r="Q94" i="2"/>
  <c r="Q131" i="2"/>
  <c r="Q70" i="2"/>
  <c r="Q77" i="2"/>
  <c r="Q86" i="2"/>
  <c r="Q100" i="2"/>
  <c r="Q111" i="2"/>
  <c r="Q110" i="2"/>
  <c r="Q53" i="2"/>
  <c r="Q135" i="2"/>
  <c r="Q55" i="2"/>
  <c r="Q88" i="2"/>
  <c r="Q64" i="2"/>
  <c r="Q133" i="2"/>
  <c r="Q75" i="2"/>
  <c r="Q42" i="2"/>
  <c r="Q80" i="2"/>
  <c r="Q81" i="2"/>
  <c r="Q113" i="2"/>
  <c r="Q97" i="2"/>
  <c r="Q84" i="2"/>
  <c r="Q74" i="2"/>
  <c r="Q52" i="2"/>
  <c r="Q83" i="2"/>
  <c r="Q69" i="2"/>
  <c r="Q71" i="2"/>
  <c r="Q67" i="2"/>
  <c r="Q79" i="2"/>
  <c r="D351" i="1"/>
  <c r="R36" i="2" s="1"/>
  <c r="C352" i="1"/>
  <c r="C353" i="1" s="1"/>
  <c r="C355" i="1" s="1"/>
  <c r="B36" i="2" s="1"/>
  <c r="D354" i="1"/>
  <c r="N347" i="1"/>
  <c r="O345" i="1"/>
  <c r="B76" i="2" l="1"/>
  <c r="B90" i="2"/>
  <c r="B140" i="2"/>
  <c r="B83" i="2"/>
  <c r="B59" i="2"/>
  <c r="B53" i="2"/>
  <c r="B96" i="2"/>
  <c r="B112" i="2"/>
  <c r="B78" i="2"/>
  <c r="B105" i="2"/>
  <c r="B115" i="2"/>
  <c r="B72" i="2"/>
  <c r="B128" i="2"/>
  <c r="B67" i="2"/>
  <c r="B54" i="2"/>
  <c r="B46" i="2"/>
  <c r="B94" i="2"/>
  <c r="B75" i="2"/>
  <c r="B91" i="2"/>
  <c r="B68" i="2"/>
  <c r="B122" i="2"/>
  <c r="B87" i="2"/>
  <c r="B55" i="2"/>
  <c r="B138" i="2"/>
  <c r="B50" i="2"/>
  <c r="B92" i="2"/>
  <c r="B134" i="2"/>
  <c r="B79" i="2"/>
  <c r="B106" i="2"/>
  <c r="B62" i="2"/>
  <c r="B82" i="2"/>
  <c r="B63" i="2"/>
  <c r="B77" i="2"/>
  <c r="B41" i="2"/>
  <c r="B93" i="2"/>
  <c r="B42" i="2"/>
  <c r="B66" i="2"/>
  <c r="B60" i="2"/>
  <c r="B121" i="2"/>
  <c r="B86" i="2"/>
  <c r="B125" i="2"/>
  <c r="B71" i="2"/>
  <c r="B110" i="2"/>
  <c r="B136" i="2"/>
  <c r="B97" i="2"/>
  <c r="B131" i="2"/>
  <c r="B65" i="2"/>
  <c r="B57" i="2"/>
  <c r="B116" i="2"/>
  <c r="B111" i="2"/>
  <c r="B124" i="2"/>
  <c r="B80" i="2"/>
  <c r="B126" i="2"/>
  <c r="B61" i="2"/>
  <c r="B139" i="2"/>
  <c r="B52" i="2"/>
  <c r="B103" i="2"/>
  <c r="B137" i="2"/>
  <c r="B98" i="2"/>
  <c r="B69" i="2"/>
  <c r="B129" i="2"/>
  <c r="B73" i="2"/>
  <c r="B133" i="2"/>
  <c r="B84" i="2"/>
  <c r="B101" i="2"/>
  <c r="B70" i="2"/>
  <c r="B89" i="2"/>
  <c r="B64" i="2"/>
  <c r="B127" i="2"/>
  <c r="B100" i="2"/>
  <c r="B81" i="2"/>
  <c r="B135" i="2"/>
  <c r="B130" i="2"/>
  <c r="B102" i="2"/>
  <c r="B123" i="2"/>
  <c r="B74" i="2"/>
  <c r="B118" i="2"/>
  <c r="B85" i="2"/>
  <c r="B47" i="2"/>
  <c r="B114" i="2"/>
  <c r="B108" i="2"/>
  <c r="B88" i="2"/>
  <c r="B104" i="2"/>
  <c r="B117" i="2"/>
  <c r="B120" i="2"/>
  <c r="B107" i="2"/>
  <c r="B45" i="2"/>
  <c r="B109" i="2"/>
  <c r="B95" i="2"/>
  <c r="B48" i="2"/>
  <c r="B119" i="2"/>
  <c r="B99" i="2"/>
  <c r="B113" i="2"/>
  <c r="B43" i="2"/>
  <c r="B58" i="2"/>
  <c r="B132" i="2"/>
  <c r="B49" i="2"/>
  <c r="B51" i="2"/>
  <c r="B56" i="2"/>
  <c r="B44" i="2"/>
  <c r="R108" i="2"/>
  <c r="R66" i="2"/>
  <c r="R69" i="2"/>
  <c r="R85" i="2"/>
  <c r="R103" i="2"/>
  <c r="R65" i="2"/>
  <c r="R134" i="2"/>
  <c r="R121" i="2"/>
  <c r="R96" i="2"/>
  <c r="R77" i="2"/>
  <c r="R75" i="2"/>
  <c r="R132" i="2"/>
  <c r="R45" i="2"/>
  <c r="R107" i="2"/>
  <c r="R109" i="2"/>
  <c r="R54" i="2"/>
  <c r="R71" i="2"/>
  <c r="R119" i="2"/>
  <c r="R86" i="2"/>
  <c r="R62" i="2"/>
  <c r="R100" i="2"/>
  <c r="R97" i="2"/>
  <c r="R135" i="2"/>
  <c r="R73" i="2"/>
  <c r="R127" i="2"/>
  <c r="R117" i="2"/>
  <c r="R128" i="2"/>
  <c r="R41" i="2"/>
  <c r="R131" i="2"/>
  <c r="R47" i="2"/>
  <c r="R93" i="2"/>
  <c r="R118" i="2"/>
  <c r="R44" i="2"/>
  <c r="R111" i="2"/>
  <c r="R101" i="2"/>
  <c r="R59" i="2"/>
  <c r="R114" i="2"/>
  <c r="R81" i="2"/>
  <c r="R105" i="2"/>
  <c r="R115" i="2"/>
  <c r="R116" i="2"/>
  <c r="R125" i="2"/>
  <c r="R78" i="2"/>
  <c r="R123" i="2"/>
  <c r="R82" i="2"/>
  <c r="R139" i="2"/>
  <c r="R122" i="2"/>
  <c r="R63" i="2"/>
  <c r="R74" i="2"/>
  <c r="R106" i="2"/>
  <c r="R126" i="2"/>
  <c r="R42" i="2"/>
  <c r="R43" i="2"/>
  <c r="R130" i="2"/>
  <c r="R52" i="2"/>
  <c r="R68" i="2"/>
  <c r="R58" i="2"/>
  <c r="R89" i="2"/>
  <c r="R129" i="2"/>
  <c r="R60" i="2"/>
  <c r="R80" i="2"/>
  <c r="R94" i="2"/>
  <c r="R48" i="2"/>
  <c r="R55" i="2"/>
  <c r="R140" i="2"/>
  <c r="R91" i="2"/>
  <c r="R110" i="2"/>
  <c r="R49" i="2"/>
  <c r="R83" i="2"/>
  <c r="R64" i="2"/>
  <c r="R67" i="2"/>
  <c r="R92" i="2"/>
  <c r="R99" i="2"/>
  <c r="R120" i="2"/>
  <c r="R98" i="2"/>
  <c r="R88" i="2"/>
  <c r="R87" i="2"/>
  <c r="R90" i="2"/>
  <c r="R112" i="2"/>
  <c r="R104" i="2"/>
  <c r="R113" i="2"/>
  <c r="R136" i="2"/>
  <c r="R70" i="2"/>
  <c r="R137" i="2"/>
  <c r="R61" i="2"/>
  <c r="R72" i="2"/>
  <c r="R133" i="2"/>
  <c r="R79" i="2"/>
  <c r="R102" i="2"/>
  <c r="R76" i="2"/>
  <c r="R138" i="2"/>
  <c r="R51" i="2"/>
  <c r="R95" i="2"/>
  <c r="R124" i="2"/>
  <c r="R57" i="2"/>
  <c r="R84" i="2"/>
  <c r="R46" i="2"/>
  <c r="R50" i="2"/>
  <c r="R53" i="2"/>
  <c r="R56" i="2"/>
  <c r="E351" i="1"/>
  <c r="E354" i="1"/>
  <c r="D352" i="1"/>
  <c r="D353" i="1" s="1"/>
  <c r="D355" i="1" s="1"/>
  <c r="C36" i="2" s="1"/>
  <c r="O347" i="1"/>
  <c r="M35" i="2"/>
  <c r="C88" i="2" l="1"/>
  <c r="C101" i="2"/>
  <c r="C96" i="2"/>
  <c r="C78" i="2"/>
  <c r="C99" i="2"/>
  <c r="C51" i="2"/>
  <c r="C94" i="2"/>
  <c r="C131" i="2"/>
  <c r="C81" i="2"/>
  <c r="C126" i="2"/>
  <c r="C98" i="2"/>
  <c r="C121" i="2"/>
  <c r="C113" i="2"/>
  <c r="C95" i="2"/>
  <c r="C59" i="2"/>
  <c r="C130" i="2"/>
  <c r="C55" i="2"/>
  <c r="C68" i="2"/>
  <c r="C43" i="2"/>
  <c r="C42" i="2"/>
  <c r="C109" i="2"/>
  <c r="C138" i="2"/>
  <c r="C86" i="2"/>
  <c r="C49" i="2"/>
  <c r="C72" i="2"/>
  <c r="C65" i="2"/>
  <c r="C135" i="2"/>
  <c r="C87" i="2"/>
  <c r="C110" i="2"/>
  <c r="C76" i="2"/>
  <c r="C118" i="2"/>
  <c r="C90" i="2"/>
  <c r="C50" i="2"/>
  <c r="C69" i="2"/>
  <c r="C85" i="2"/>
  <c r="C100" i="2"/>
  <c r="C61" i="2"/>
  <c r="C58" i="2"/>
  <c r="C102" i="2"/>
  <c r="C139" i="2"/>
  <c r="C52" i="2"/>
  <c r="C119" i="2"/>
  <c r="C105" i="2"/>
  <c r="C112" i="2"/>
  <c r="C60" i="2"/>
  <c r="C82" i="2"/>
  <c r="C93" i="2"/>
  <c r="C83" i="2"/>
  <c r="C44" i="2"/>
  <c r="C70" i="2"/>
  <c r="C103" i="2"/>
  <c r="C89" i="2"/>
  <c r="C64" i="2"/>
  <c r="C115" i="2"/>
  <c r="C41" i="2"/>
  <c r="C124" i="2"/>
  <c r="C84" i="2"/>
  <c r="C127" i="2"/>
  <c r="C120" i="2"/>
  <c r="C80" i="2"/>
  <c r="C67" i="2"/>
  <c r="C140" i="2"/>
  <c r="C134" i="2"/>
  <c r="C77" i="2"/>
  <c r="C122" i="2"/>
  <c r="C91" i="2"/>
  <c r="C107" i="2"/>
  <c r="C56" i="2"/>
  <c r="C45" i="2"/>
  <c r="C75" i="2"/>
  <c r="C53" i="2"/>
  <c r="C63" i="2"/>
  <c r="C132" i="2"/>
  <c r="C47" i="2"/>
  <c r="C66" i="2"/>
  <c r="C128" i="2"/>
  <c r="C129" i="2"/>
  <c r="C123" i="2"/>
  <c r="C62" i="2"/>
  <c r="C116" i="2"/>
  <c r="C104" i="2"/>
  <c r="C111" i="2"/>
  <c r="C108" i="2"/>
  <c r="C125" i="2"/>
  <c r="C46" i="2"/>
  <c r="C54" i="2"/>
  <c r="C106" i="2"/>
  <c r="C79" i="2"/>
  <c r="C57" i="2"/>
  <c r="C92" i="2"/>
  <c r="C137" i="2"/>
  <c r="C74" i="2"/>
  <c r="C136" i="2"/>
  <c r="C114" i="2"/>
  <c r="C97" i="2"/>
  <c r="C71" i="2"/>
  <c r="C48" i="2"/>
  <c r="C73" i="2"/>
  <c r="C117" i="2"/>
  <c r="C133" i="2"/>
  <c r="P347" i="1"/>
  <c r="AF35" i="2" s="1"/>
  <c r="E352" i="1"/>
  <c r="E353" i="1" s="1"/>
  <c r="E355" i="1" s="1"/>
  <c r="D36" i="2" s="1"/>
  <c r="S36" i="2"/>
  <c r="F354" i="1"/>
  <c r="F351" i="1"/>
  <c r="N35" i="2"/>
  <c r="AJ33" i="2" l="1"/>
  <c r="AI31" i="2"/>
  <c r="AM33" i="2" s="1"/>
  <c r="AI32" i="2"/>
  <c r="AI33" i="2"/>
  <c r="D71" i="2"/>
  <c r="D102" i="2"/>
  <c r="D116" i="2"/>
  <c r="D48" i="2"/>
  <c r="D74" i="2"/>
  <c r="D137" i="2"/>
  <c r="D138" i="2"/>
  <c r="D44" i="2"/>
  <c r="D59" i="2"/>
  <c r="D52" i="2"/>
  <c r="D96" i="2"/>
  <c r="D70" i="2"/>
  <c r="D75" i="2"/>
  <c r="D121" i="2"/>
  <c r="D50" i="2"/>
  <c r="D60" i="2"/>
  <c r="D63" i="2"/>
  <c r="D46" i="2"/>
  <c r="D93" i="2"/>
  <c r="D105" i="2"/>
  <c r="D55" i="2"/>
  <c r="D58" i="2"/>
  <c r="D110" i="2"/>
  <c r="D85" i="2"/>
  <c r="D56" i="2"/>
  <c r="D114" i="2"/>
  <c r="D80" i="2"/>
  <c r="D61" i="2"/>
  <c r="D139" i="2"/>
  <c r="D124" i="2"/>
  <c r="D98" i="2"/>
  <c r="D54" i="2"/>
  <c r="D65" i="2"/>
  <c r="D53" i="2"/>
  <c r="D77" i="2"/>
  <c r="D43" i="2"/>
  <c r="D49" i="2"/>
  <c r="D97" i="2"/>
  <c r="D83" i="2"/>
  <c r="D84" i="2"/>
  <c r="D45" i="2"/>
  <c r="D122" i="2"/>
  <c r="D62" i="2"/>
  <c r="D81" i="2"/>
  <c r="D118" i="2"/>
  <c r="D111" i="2"/>
  <c r="D123" i="2"/>
  <c r="D103" i="2"/>
  <c r="D104" i="2"/>
  <c r="D94" i="2"/>
  <c r="D135" i="2"/>
  <c r="D131" i="2"/>
  <c r="D87" i="2"/>
  <c r="D109" i="2"/>
  <c r="D136" i="2"/>
  <c r="D42" i="2"/>
  <c r="D127" i="2"/>
  <c r="D128" i="2"/>
  <c r="D95" i="2"/>
  <c r="D91" i="2"/>
  <c r="D86" i="2"/>
  <c r="D140" i="2"/>
  <c r="D115" i="2"/>
  <c r="D68" i="2"/>
  <c r="D113" i="2"/>
  <c r="D108" i="2"/>
  <c r="D117" i="2"/>
  <c r="D125" i="2"/>
  <c r="D69" i="2"/>
  <c r="D66" i="2"/>
  <c r="D41" i="2"/>
  <c r="D92" i="2"/>
  <c r="D99" i="2"/>
  <c r="D73" i="2"/>
  <c r="D126" i="2"/>
  <c r="D57" i="2"/>
  <c r="D129" i="2"/>
  <c r="D130" i="2"/>
  <c r="D100" i="2"/>
  <c r="D90" i="2"/>
  <c r="D101" i="2"/>
  <c r="D67" i="2"/>
  <c r="D132" i="2"/>
  <c r="D82" i="2"/>
  <c r="D64" i="2"/>
  <c r="D78" i="2"/>
  <c r="D89" i="2"/>
  <c r="D79" i="2"/>
  <c r="D119" i="2"/>
  <c r="D76" i="2"/>
  <c r="D107" i="2"/>
  <c r="D120" i="2"/>
  <c r="D133" i="2"/>
  <c r="D134" i="2"/>
  <c r="D112" i="2"/>
  <c r="D88" i="2"/>
  <c r="D106" i="2"/>
  <c r="D51" i="2"/>
  <c r="D47" i="2"/>
  <c r="D72" i="2"/>
  <c r="G354" i="1"/>
  <c r="T36" i="2"/>
  <c r="S85" i="2"/>
  <c r="S108" i="2"/>
  <c r="S97" i="2"/>
  <c r="S90" i="2"/>
  <c r="S129" i="2"/>
  <c r="S57" i="2"/>
  <c r="S111" i="2"/>
  <c r="S44" i="2"/>
  <c r="S113" i="2"/>
  <c r="S65" i="2"/>
  <c r="S109" i="2"/>
  <c r="S83" i="2"/>
  <c r="S70" i="2"/>
  <c r="S137" i="2"/>
  <c r="S51" i="2"/>
  <c r="S95" i="2"/>
  <c r="S125" i="2"/>
  <c r="S68" i="2"/>
  <c r="S69" i="2"/>
  <c r="S124" i="2"/>
  <c r="S47" i="2"/>
  <c r="S117" i="2"/>
  <c r="S76" i="2"/>
  <c r="S101" i="2"/>
  <c r="S78" i="2"/>
  <c r="S52" i="2"/>
  <c r="S115" i="2"/>
  <c r="S89" i="2"/>
  <c r="S88" i="2"/>
  <c r="S54" i="2"/>
  <c r="S119" i="2"/>
  <c r="S74" i="2"/>
  <c r="S99" i="2"/>
  <c r="S123" i="2"/>
  <c r="S64" i="2"/>
  <c r="S60" i="2"/>
  <c r="S46" i="2"/>
  <c r="S139" i="2"/>
  <c r="S140" i="2"/>
  <c r="S55" i="2"/>
  <c r="S63" i="2"/>
  <c r="S138" i="2"/>
  <c r="S121" i="2"/>
  <c r="S58" i="2"/>
  <c r="S72" i="2"/>
  <c r="S49" i="2"/>
  <c r="S114" i="2"/>
  <c r="S91" i="2"/>
  <c r="S130" i="2"/>
  <c r="S93" i="2"/>
  <c r="S122" i="2"/>
  <c r="S131" i="2"/>
  <c r="S106" i="2"/>
  <c r="S75" i="2"/>
  <c r="S136" i="2"/>
  <c r="S53" i="2"/>
  <c r="S45" i="2"/>
  <c r="S41" i="2"/>
  <c r="S100" i="2"/>
  <c r="S50" i="2"/>
  <c r="S135" i="2"/>
  <c r="S102" i="2"/>
  <c r="S94" i="2"/>
  <c r="S126" i="2"/>
  <c r="S73" i="2"/>
  <c r="S80" i="2"/>
  <c r="S81" i="2"/>
  <c r="S127" i="2"/>
  <c r="S59" i="2"/>
  <c r="S92" i="2"/>
  <c r="S118" i="2"/>
  <c r="S104" i="2"/>
  <c r="S66" i="2"/>
  <c r="S120" i="2"/>
  <c r="S96" i="2"/>
  <c r="S43" i="2"/>
  <c r="S110" i="2"/>
  <c r="S84" i="2"/>
  <c r="S62" i="2"/>
  <c r="S128" i="2"/>
  <c r="S133" i="2"/>
  <c r="S98" i="2"/>
  <c r="S77" i="2"/>
  <c r="S134" i="2"/>
  <c r="S61" i="2"/>
  <c r="S112" i="2"/>
  <c r="S103" i="2"/>
  <c r="S67" i="2"/>
  <c r="S42" i="2"/>
  <c r="S82" i="2"/>
  <c r="S86" i="2"/>
  <c r="S132" i="2"/>
  <c r="S116" i="2"/>
  <c r="S48" i="2"/>
  <c r="S79" i="2"/>
  <c r="S105" i="2"/>
  <c r="S56" i="2"/>
  <c r="S71" i="2"/>
  <c r="S107" i="2"/>
  <c r="S87" i="2"/>
  <c r="F352" i="1"/>
  <c r="F353" i="1" s="1"/>
  <c r="F355" i="1" s="1"/>
  <c r="E36" i="2" s="1"/>
  <c r="G351" i="1"/>
  <c r="G352" i="1" s="1"/>
  <c r="G353" i="1" s="1"/>
  <c r="G355" i="1" s="1"/>
  <c r="AL33" i="2" l="1"/>
  <c r="AK33" i="2"/>
  <c r="E123" i="2"/>
  <c r="E76" i="2"/>
  <c r="E97" i="2"/>
  <c r="E77" i="2"/>
  <c r="E80" i="2"/>
  <c r="E66" i="2"/>
  <c r="E119" i="2"/>
  <c r="E51" i="2"/>
  <c r="E84" i="2"/>
  <c r="E65" i="2"/>
  <c r="E130" i="2"/>
  <c r="E58" i="2"/>
  <c r="E109" i="2"/>
  <c r="E108" i="2"/>
  <c r="E135" i="2"/>
  <c r="E98" i="2"/>
  <c r="E137" i="2"/>
  <c r="E94" i="2"/>
  <c r="E63" i="2"/>
  <c r="E90" i="2"/>
  <c r="E57" i="2"/>
  <c r="E50" i="2"/>
  <c r="E87" i="2"/>
  <c r="E68" i="2"/>
  <c r="E111" i="2"/>
  <c r="E103" i="2"/>
  <c r="E41" i="2"/>
  <c r="E125" i="2"/>
  <c r="E140" i="2"/>
  <c r="E60" i="2"/>
  <c r="E126" i="2"/>
  <c r="E101" i="2"/>
  <c r="E115" i="2"/>
  <c r="E71" i="2"/>
  <c r="E72" i="2"/>
  <c r="E100" i="2"/>
  <c r="E118" i="2"/>
  <c r="E124" i="2"/>
  <c r="E46" i="2"/>
  <c r="E96" i="2"/>
  <c r="E132" i="2"/>
  <c r="E95" i="2"/>
  <c r="E74" i="2"/>
  <c r="E105" i="2"/>
  <c r="E131" i="2"/>
  <c r="E56" i="2"/>
  <c r="E136" i="2"/>
  <c r="E47" i="2"/>
  <c r="E112" i="2"/>
  <c r="E44" i="2"/>
  <c r="E67" i="2"/>
  <c r="E116" i="2"/>
  <c r="E121" i="2"/>
  <c r="E110" i="2"/>
  <c r="E53" i="2"/>
  <c r="E75" i="2"/>
  <c r="E89" i="2"/>
  <c r="E104" i="2"/>
  <c r="E59" i="2"/>
  <c r="E93" i="2"/>
  <c r="E92" i="2"/>
  <c r="E49" i="2"/>
  <c r="E69" i="2"/>
  <c r="E106" i="2"/>
  <c r="E99" i="2"/>
  <c r="E42" i="2"/>
  <c r="E78" i="2"/>
  <c r="E133" i="2"/>
  <c r="E128" i="2"/>
  <c r="E127" i="2"/>
  <c r="E113" i="2"/>
  <c r="E88" i="2"/>
  <c r="E48" i="2"/>
  <c r="E43" i="2"/>
  <c r="E61" i="2"/>
  <c r="E91" i="2"/>
  <c r="E134" i="2"/>
  <c r="E83" i="2"/>
  <c r="E54" i="2"/>
  <c r="E82" i="2"/>
  <c r="E102" i="2"/>
  <c r="E117" i="2"/>
  <c r="E81" i="2"/>
  <c r="E139" i="2"/>
  <c r="E129" i="2"/>
  <c r="E55" i="2"/>
  <c r="E73" i="2"/>
  <c r="E79" i="2"/>
  <c r="E114" i="2"/>
  <c r="E138" i="2"/>
  <c r="E52" i="2"/>
  <c r="E70" i="2"/>
  <c r="E107" i="2"/>
  <c r="E86" i="2"/>
  <c r="E45" i="2"/>
  <c r="E122" i="2"/>
  <c r="E64" i="2"/>
  <c r="E120" i="2"/>
  <c r="E62" i="2"/>
  <c r="E85" i="2"/>
  <c r="H354" i="1"/>
  <c r="U36" i="2"/>
  <c r="F36" i="2"/>
  <c r="T101" i="2"/>
  <c r="T124" i="2"/>
  <c r="T103" i="2"/>
  <c r="T125" i="2"/>
  <c r="T58" i="2"/>
  <c r="T80" i="2"/>
  <c r="T123" i="2"/>
  <c r="T55" i="2"/>
  <c r="T136" i="2"/>
  <c r="T107" i="2"/>
  <c r="T54" i="2"/>
  <c r="T47" i="2"/>
  <c r="T69" i="2"/>
  <c r="T72" i="2"/>
  <c r="T106" i="2"/>
  <c r="T53" i="2"/>
  <c r="T99" i="2"/>
  <c r="T70" i="2"/>
  <c r="T135" i="2"/>
  <c r="T66" i="2"/>
  <c r="T130" i="2"/>
  <c r="T104" i="2"/>
  <c r="T63" i="2"/>
  <c r="T44" i="2"/>
  <c r="T51" i="2"/>
  <c r="T120" i="2"/>
  <c r="T94" i="2"/>
  <c r="T43" i="2"/>
  <c r="T105" i="2"/>
  <c r="T49" i="2"/>
  <c r="T61" i="2"/>
  <c r="T97" i="2"/>
  <c r="T45" i="2"/>
  <c r="T92" i="2"/>
  <c r="T140" i="2"/>
  <c r="T131" i="2"/>
  <c r="T65" i="2"/>
  <c r="T132" i="2"/>
  <c r="T84" i="2"/>
  <c r="T81" i="2"/>
  <c r="T109" i="2"/>
  <c r="T112" i="2"/>
  <c r="T126" i="2"/>
  <c r="T46" i="2"/>
  <c r="T60" i="2"/>
  <c r="T119" i="2"/>
  <c r="T73" i="2"/>
  <c r="T64" i="2"/>
  <c r="T82" i="2"/>
  <c r="T52" i="2"/>
  <c r="T98" i="2"/>
  <c r="T100" i="2"/>
  <c r="T111" i="2"/>
  <c r="T76" i="2"/>
  <c r="T59" i="2"/>
  <c r="T108" i="2"/>
  <c r="T87" i="2"/>
  <c r="T128" i="2"/>
  <c r="T95" i="2"/>
  <c r="T134" i="2"/>
  <c r="T68" i="2"/>
  <c r="T137" i="2"/>
  <c r="T62" i="2"/>
  <c r="T127" i="2"/>
  <c r="T79" i="2"/>
  <c r="T90" i="2"/>
  <c r="T86" i="2"/>
  <c r="T115" i="2"/>
  <c r="T93" i="2"/>
  <c r="T74" i="2"/>
  <c r="T42" i="2"/>
  <c r="T75" i="2"/>
  <c r="T78" i="2"/>
  <c r="T57" i="2"/>
  <c r="T116" i="2"/>
  <c r="T91" i="2"/>
  <c r="T77" i="2"/>
  <c r="T48" i="2"/>
  <c r="T71" i="2"/>
  <c r="T67" i="2"/>
  <c r="T133" i="2"/>
  <c r="T114" i="2"/>
  <c r="T139" i="2"/>
  <c r="T129" i="2"/>
  <c r="T122" i="2"/>
  <c r="T110" i="2"/>
  <c r="T85" i="2"/>
  <c r="T102" i="2"/>
  <c r="T83" i="2"/>
  <c r="T118" i="2"/>
  <c r="T113" i="2"/>
  <c r="T121" i="2"/>
  <c r="T96" i="2"/>
  <c r="T56" i="2"/>
  <c r="T117" i="2"/>
  <c r="T88" i="2"/>
  <c r="T41" i="2"/>
  <c r="T50" i="2"/>
  <c r="T138" i="2"/>
  <c r="T89" i="2"/>
  <c r="H351" i="1"/>
  <c r="F65" i="2" l="1"/>
  <c r="F61" i="2"/>
  <c r="F133" i="2"/>
  <c r="F63" i="2"/>
  <c r="F123" i="2"/>
  <c r="F85" i="2"/>
  <c r="F137" i="2"/>
  <c r="F117" i="2"/>
  <c r="F128" i="2"/>
  <c r="F134" i="2"/>
  <c r="F41" i="2"/>
  <c r="F45" i="2"/>
  <c r="F71" i="2"/>
  <c r="F135" i="2"/>
  <c r="F88" i="2"/>
  <c r="F60" i="2"/>
  <c r="F124" i="2"/>
  <c r="F59" i="2"/>
  <c r="F120" i="2"/>
  <c r="F72" i="2"/>
  <c r="F73" i="2"/>
  <c r="F67" i="2"/>
  <c r="F102" i="2"/>
  <c r="F81" i="2"/>
  <c r="F94" i="2"/>
  <c r="F126" i="2"/>
  <c r="F114" i="2"/>
  <c r="F127" i="2"/>
  <c r="F122" i="2"/>
  <c r="F83" i="2"/>
  <c r="F82" i="2"/>
  <c r="F110" i="2"/>
  <c r="F55" i="2"/>
  <c r="F43" i="2"/>
  <c r="F64" i="2"/>
  <c r="F74" i="2"/>
  <c r="F56" i="2"/>
  <c r="F46" i="2"/>
  <c r="F76" i="2"/>
  <c r="F75" i="2"/>
  <c r="F136" i="2"/>
  <c r="F95" i="2"/>
  <c r="F70" i="2"/>
  <c r="F140" i="2"/>
  <c r="F80" i="2"/>
  <c r="F89" i="2"/>
  <c r="F47" i="2"/>
  <c r="F69" i="2"/>
  <c r="F100" i="2"/>
  <c r="F49" i="2"/>
  <c r="F138" i="2"/>
  <c r="F62" i="2"/>
  <c r="F96" i="2"/>
  <c r="F58" i="2"/>
  <c r="F53" i="2"/>
  <c r="F107" i="2"/>
  <c r="F50" i="2"/>
  <c r="F84" i="2"/>
  <c r="F106" i="2"/>
  <c r="F121" i="2"/>
  <c r="F93" i="2"/>
  <c r="F44" i="2"/>
  <c r="F79" i="2"/>
  <c r="F87" i="2"/>
  <c r="F51" i="2"/>
  <c r="F57" i="2"/>
  <c r="F98" i="2"/>
  <c r="F54" i="2"/>
  <c r="F125" i="2"/>
  <c r="F109" i="2"/>
  <c r="F48" i="2"/>
  <c r="F78" i="2"/>
  <c r="F92" i="2"/>
  <c r="F103" i="2"/>
  <c r="F130" i="2"/>
  <c r="F132" i="2"/>
  <c r="F66" i="2"/>
  <c r="F77" i="2"/>
  <c r="F90" i="2"/>
  <c r="F108" i="2"/>
  <c r="F91" i="2"/>
  <c r="F111" i="2"/>
  <c r="F131" i="2"/>
  <c r="F101" i="2"/>
  <c r="F99" i="2"/>
  <c r="F118" i="2"/>
  <c r="F104" i="2"/>
  <c r="F105" i="2"/>
  <c r="F113" i="2"/>
  <c r="F119" i="2"/>
  <c r="F129" i="2"/>
  <c r="F116" i="2"/>
  <c r="F97" i="2"/>
  <c r="F112" i="2"/>
  <c r="F52" i="2"/>
  <c r="F68" i="2"/>
  <c r="F115" i="2"/>
  <c r="F42" i="2"/>
  <c r="F139" i="2"/>
  <c r="F86" i="2"/>
  <c r="U72" i="2"/>
  <c r="U112" i="2"/>
  <c r="U120" i="2"/>
  <c r="U52" i="2"/>
  <c r="U96" i="2"/>
  <c r="U113" i="2"/>
  <c r="U115" i="2"/>
  <c r="U69" i="2"/>
  <c r="U139" i="2"/>
  <c r="U103" i="2"/>
  <c r="U104" i="2"/>
  <c r="U135" i="2"/>
  <c r="U91" i="2"/>
  <c r="U58" i="2"/>
  <c r="U54" i="2"/>
  <c r="U114" i="2"/>
  <c r="U87" i="2"/>
  <c r="U61" i="2"/>
  <c r="U57" i="2"/>
  <c r="U90" i="2"/>
  <c r="U85" i="2"/>
  <c r="U75" i="2"/>
  <c r="U41" i="2"/>
  <c r="U53" i="2"/>
  <c r="U123" i="2"/>
  <c r="U133" i="2"/>
  <c r="U64" i="2"/>
  <c r="U126" i="2"/>
  <c r="U99" i="2"/>
  <c r="U51" i="2"/>
  <c r="U43" i="2"/>
  <c r="U136" i="2"/>
  <c r="U88" i="2"/>
  <c r="U129" i="2"/>
  <c r="U108" i="2"/>
  <c r="U45" i="2"/>
  <c r="U134" i="2"/>
  <c r="U81" i="2"/>
  <c r="U125" i="2"/>
  <c r="U140" i="2"/>
  <c r="U70" i="2"/>
  <c r="U119" i="2"/>
  <c r="U67" i="2"/>
  <c r="U62" i="2"/>
  <c r="U71" i="2"/>
  <c r="U80" i="2"/>
  <c r="U138" i="2"/>
  <c r="U122" i="2"/>
  <c r="U82" i="2"/>
  <c r="U132" i="2"/>
  <c r="U56" i="2"/>
  <c r="U83" i="2"/>
  <c r="U77" i="2"/>
  <c r="U44" i="2"/>
  <c r="U127" i="2"/>
  <c r="U95" i="2"/>
  <c r="U59" i="2"/>
  <c r="U137" i="2"/>
  <c r="U101" i="2"/>
  <c r="U97" i="2"/>
  <c r="U100" i="2"/>
  <c r="U117" i="2"/>
  <c r="U66" i="2"/>
  <c r="U55" i="2"/>
  <c r="U102" i="2"/>
  <c r="U107" i="2"/>
  <c r="U105" i="2"/>
  <c r="U74" i="2"/>
  <c r="U128" i="2"/>
  <c r="U130" i="2"/>
  <c r="U47" i="2"/>
  <c r="U109" i="2"/>
  <c r="U50" i="2"/>
  <c r="U121" i="2"/>
  <c r="U94" i="2"/>
  <c r="U118" i="2"/>
  <c r="U111" i="2"/>
  <c r="U131" i="2"/>
  <c r="U124" i="2"/>
  <c r="U106" i="2"/>
  <c r="U110" i="2"/>
  <c r="U84" i="2"/>
  <c r="U76" i="2"/>
  <c r="U60" i="2"/>
  <c r="U65" i="2"/>
  <c r="U79" i="2"/>
  <c r="U42" i="2"/>
  <c r="U93" i="2"/>
  <c r="U68" i="2"/>
  <c r="U86" i="2"/>
  <c r="U92" i="2"/>
  <c r="U73" i="2"/>
  <c r="U48" i="2"/>
  <c r="U98" i="2"/>
  <c r="U49" i="2"/>
  <c r="U63" i="2"/>
  <c r="U78" i="2"/>
  <c r="U46" i="2"/>
  <c r="U89" i="2"/>
  <c r="U116" i="2"/>
  <c r="I354" i="1"/>
  <c r="V36" i="2"/>
  <c r="H352" i="1"/>
  <c r="H353" i="1" s="1"/>
  <c r="H355" i="1" s="1"/>
  <c r="G36" i="2" s="1"/>
  <c r="I351" i="1"/>
  <c r="G44" i="2" l="1"/>
  <c r="G95" i="2"/>
  <c r="G132" i="2"/>
  <c r="G134" i="2"/>
  <c r="G58" i="2"/>
  <c r="G133" i="2"/>
  <c r="G43" i="2"/>
  <c r="G85" i="2"/>
  <c r="G66" i="2"/>
  <c r="G74" i="2"/>
  <c r="G106" i="2"/>
  <c r="G49" i="2"/>
  <c r="G91" i="2"/>
  <c r="G46" i="2"/>
  <c r="G59" i="2"/>
  <c r="G116" i="2"/>
  <c r="G102" i="2"/>
  <c r="G123" i="2"/>
  <c r="G78" i="2"/>
  <c r="G50" i="2"/>
  <c r="G72" i="2"/>
  <c r="G82" i="2"/>
  <c r="G92" i="2"/>
  <c r="G52" i="2"/>
  <c r="G90" i="2"/>
  <c r="G77" i="2"/>
  <c r="G112" i="2"/>
  <c r="G135" i="2"/>
  <c r="G89" i="2"/>
  <c r="G110" i="2"/>
  <c r="G53" i="2"/>
  <c r="G96" i="2"/>
  <c r="G87" i="2"/>
  <c r="G128" i="2"/>
  <c r="G57" i="2"/>
  <c r="G111" i="2"/>
  <c r="G83" i="2"/>
  <c r="G98" i="2"/>
  <c r="G105" i="2"/>
  <c r="G138" i="2"/>
  <c r="G124" i="2"/>
  <c r="G125" i="2"/>
  <c r="G129" i="2"/>
  <c r="G99" i="2"/>
  <c r="G115" i="2"/>
  <c r="G56" i="2"/>
  <c r="G42" i="2"/>
  <c r="G48" i="2"/>
  <c r="G71" i="2"/>
  <c r="G79" i="2"/>
  <c r="G60" i="2"/>
  <c r="G121" i="2"/>
  <c r="G64" i="2"/>
  <c r="G88" i="2"/>
  <c r="G81" i="2"/>
  <c r="G120" i="2"/>
  <c r="G61" i="2"/>
  <c r="G126" i="2"/>
  <c r="G131" i="2"/>
  <c r="G63" i="2"/>
  <c r="G54" i="2"/>
  <c r="G51" i="2"/>
  <c r="G41" i="2"/>
  <c r="G68" i="2"/>
  <c r="G114" i="2"/>
  <c r="G93" i="2"/>
  <c r="G122" i="2"/>
  <c r="G62" i="2"/>
  <c r="G113" i="2"/>
  <c r="G137" i="2"/>
  <c r="G45" i="2"/>
  <c r="G75" i="2"/>
  <c r="G119" i="2"/>
  <c r="G97" i="2"/>
  <c r="G67" i="2"/>
  <c r="G118" i="2"/>
  <c r="G76" i="2"/>
  <c r="G136" i="2"/>
  <c r="G104" i="2"/>
  <c r="G84" i="2"/>
  <c r="G73" i="2"/>
  <c r="G69" i="2"/>
  <c r="G101" i="2"/>
  <c r="G130" i="2"/>
  <c r="G80" i="2"/>
  <c r="G109" i="2"/>
  <c r="G65" i="2"/>
  <c r="G70" i="2"/>
  <c r="G117" i="2"/>
  <c r="G139" i="2"/>
  <c r="G103" i="2"/>
  <c r="G108" i="2"/>
  <c r="G94" i="2"/>
  <c r="G107" i="2"/>
  <c r="G55" i="2"/>
  <c r="G140" i="2"/>
  <c r="G47" i="2"/>
  <c r="G86" i="2"/>
  <c r="G100" i="2"/>
  <c r="G127" i="2"/>
  <c r="J354" i="1"/>
  <c r="W36" i="2"/>
  <c r="V80" i="2"/>
  <c r="V72" i="2"/>
  <c r="V74" i="2"/>
  <c r="V84" i="2"/>
  <c r="V93" i="2"/>
  <c r="V135" i="2"/>
  <c r="V95" i="2"/>
  <c r="V137" i="2"/>
  <c r="V88" i="2"/>
  <c r="V81" i="2"/>
  <c r="V58" i="2"/>
  <c r="V48" i="2"/>
  <c r="V82" i="2"/>
  <c r="V128" i="2"/>
  <c r="V73" i="2"/>
  <c r="V139" i="2"/>
  <c r="V129" i="2"/>
  <c r="V100" i="2"/>
  <c r="V60" i="2"/>
  <c r="V108" i="2"/>
  <c r="V113" i="2"/>
  <c r="V67" i="2"/>
  <c r="V43" i="2"/>
  <c r="V69" i="2"/>
  <c r="V104" i="2"/>
  <c r="V140" i="2"/>
  <c r="V54" i="2"/>
  <c r="V116" i="2"/>
  <c r="V114" i="2"/>
  <c r="V92" i="2"/>
  <c r="V71" i="2"/>
  <c r="V101" i="2"/>
  <c r="V124" i="2"/>
  <c r="V127" i="2"/>
  <c r="V91" i="2"/>
  <c r="V86" i="2"/>
  <c r="V96" i="2"/>
  <c r="V89" i="2"/>
  <c r="V112" i="2"/>
  <c r="V62" i="2"/>
  <c r="V131" i="2"/>
  <c r="V99" i="2"/>
  <c r="V118" i="2"/>
  <c r="V52" i="2"/>
  <c r="V94" i="2"/>
  <c r="V85" i="2"/>
  <c r="V109" i="2"/>
  <c r="V46" i="2"/>
  <c r="V53" i="2"/>
  <c r="V117" i="2"/>
  <c r="V120" i="2"/>
  <c r="V68" i="2"/>
  <c r="V106" i="2"/>
  <c r="V57" i="2"/>
  <c r="V45" i="2"/>
  <c r="V77" i="2"/>
  <c r="V132" i="2"/>
  <c r="V133" i="2"/>
  <c r="V111" i="2"/>
  <c r="V49" i="2"/>
  <c r="V44" i="2"/>
  <c r="V64" i="2"/>
  <c r="V126" i="2"/>
  <c r="V122" i="2"/>
  <c r="V50" i="2"/>
  <c r="V51" i="2"/>
  <c r="V97" i="2"/>
  <c r="V59" i="2"/>
  <c r="V90" i="2"/>
  <c r="V136" i="2"/>
  <c r="V119" i="2"/>
  <c r="V75" i="2"/>
  <c r="V78" i="2"/>
  <c r="V110" i="2"/>
  <c r="V121" i="2"/>
  <c r="V42" i="2"/>
  <c r="V76" i="2"/>
  <c r="V125" i="2"/>
  <c r="V130" i="2"/>
  <c r="V61" i="2"/>
  <c r="V41" i="2"/>
  <c r="V123" i="2"/>
  <c r="V66" i="2"/>
  <c r="V98" i="2"/>
  <c r="V115" i="2"/>
  <c r="V55" i="2"/>
  <c r="V83" i="2"/>
  <c r="V56" i="2"/>
  <c r="V102" i="2"/>
  <c r="V107" i="2"/>
  <c r="V105" i="2"/>
  <c r="V138" i="2"/>
  <c r="V65" i="2"/>
  <c r="V47" i="2"/>
  <c r="V87" i="2"/>
  <c r="V70" i="2"/>
  <c r="V134" i="2"/>
  <c r="V103" i="2"/>
  <c r="V63" i="2"/>
  <c r="V79" i="2"/>
  <c r="J351" i="1"/>
  <c r="K351" i="1" s="1"/>
  <c r="I352" i="1"/>
  <c r="I353" i="1" s="1"/>
  <c r="I355" i="1" s="1"/>
  <c r="H36" i="2" s="1"/>
  <c r="H48" i="2" l="1"/>
  <c r="H117" i="2"/>
  <c r="H135" i="2"/>
  <c r="H50" i="2"/>
  <c r="H83" i="2"/>
  <c r="H62" i="2"/>
  <c r="H98" i="2"/>
  <c r="H103" i="2"/>
  <c r="H113" i="2"/>
  <c r="H67" i="2"/>
  <c r="H132" i="2"/>
  <c r="H124" i="2"/>
  <c r="H46" i="2"/>
  <c r="H77" i="2"/>
  <c r="H138" i="2"/>
  <c r="H74" i="2"/>
  <c r="H122" i="2"/>
  <c r="H123" i="2"/>
  <c r="H89" i="2"/>
  <c r="H106" i="2"/>
  <c r="H54" i="2"/>
  <c r="H80" i="2"/>
  <c r="H120" i="2"/>
  <c r="H93" i="2"/>
  <c r="H88" i="2"/>
  <c r="H86" i="2"/>
  <c r="H85" i="2"/>
  <c r="H129" i="2"/>
  <c r="H97" i="2"/>
  <c r="H90" i="2"/>
  <c r="H47" i="2"/>
  <c r="H130" i="2"/>
  <c r="H45" i="2"/>
  <c r="H64" i="2"/>
  <c r="H91" i="2"/>
  <c r="H65" i="2"/>
  <c r="H58" i="2"/>
  <c r="H75" i="2"/>
  <c r="H71" i="2"/>
  <c r="H111" i="2"/>
  <c r="H118" i="2"/>
  <c r="H43" i="2"/>
  <c r="H133" i="2"/>
  <c r="H126" i="2"/>
  <c r="H82" i="2"/>
  <c r="H125" i="2"/>
  <c r="H92" i="2"/>
  <c r="H69" i="2"/>
  <c r="H53" i="2"/>
  <c r="H114" i="2"/>
  <c r="H66" i="2"/>
  <c r="H72" i="2"/>
  <c r="H68" i="2"/>
  <c r="H84" i="2"/>
  <c r="H134" i="2"/>
  <c r="H127" i="2"/>
  <c r="H100" i="2"/>
  <c r="H107" i="2"/>
  <c r="H104" i="2"/>
  <c r="H61" i="2"/>
  <c r="H140" i="2"/>
  <c r="H102" i="2"/>
  <c r="H108" i="2"/>
  <c r="H44" i="2"/>
  <c r="H87" i="2"/>
  <c r="H116" i="2"/>
  <c r="H115" i="2"/>
  <c r="H78" i="2"/>
  <c r="H63" i="2"/>
  <c r="H59" i="2"/>
  <c r="H76" i="2"/>
  <c r="H94" i="2"/>
  <c r="H99" i="2"/>
  <c r="H95" i="2"/>
  <c r="H73" i="2"/>
  <c r="H55" i="2"/>
  <c r="H56" i="2"/>
  <c r="H70" i="2"/>
  <c r="H105" i="2"/>
  <c r="H79" i="2"/>
  <c r="H136" i="2"/>
  <c r="H131" i="2"/>
  <c r="H139" i="2"/>
  <c r="H51" i="2"/>
  <c r="H109" i="2"/>
  <c r="H60" i="2"/>
  <c r="H96" i="2"/>
  <c r="H57" i="2"/>
  <c r="H110" i="2"/>
  <c r="H112" i="2"/>
  <c r="H41" i="2"/>
  <c r="H81" i="2"/>
  <c r="H128" i="2"/>
  <c r="H121" i="2"/>
  <c r="H52" i="2"/>
  <c r="H119" i="2"/>
  <c r="H42" i="2"/>
  <c r="H49" i="2"/>
  <c r="H101" i="2"/>
  <c r="H137" i="2"/>
  <c r="L354" i="1"/>
  <c r="Y36" i="2"/>
  <c r="W57" i="2"/>
  <c r="W110" i="2"/>
  <c r="W91" i="2"/>
  <c r="W99" i="2"/>
  <c r="W119" i="2"/>
  <c r="W131" i="2"/>
  <c r="W44" i="2"/>
  <c r="W56" i="2"/>
  <c r="W138" i="2"/>
  <c r="W112" i="2"/>
  <c r="W87" i="2"/>
  <c r="W113" i="2"/>
  <c r="W95" i="2"/>
  <c r="W71" i="2"/>
  <c r="W134" i="2"/>
  <c r="W67" i="2"/>
  <c r="W66" i="2"/>
  <c r="W49" i="2"/>
  <c r="W54" i="2"/>
  <c r="W98" i="2"/>
  <c r="W115" i="2"/>
  <c r="W53" i="2"/>
  <c r="W101" i="2"/>
  <c r="W61" i="2"/>
  <c r="W47" i="2"/>
  <c r="W108" i="2"/>
  <c r="W105" i="2"/>
  <c r="W126" i="2"/>
  <c r="W70" i="2"/>
  <c r="W83" i="2"/>
  <c r="W82" i="2"/>
  <c r="W45" i="2"/>
  <c r="W59" i="2"/>
  <c r="W76" i="2"/>
  <c r="W109" i="2"/>
  <c r="W125" i="2"/>
  <c r="W77" i="2"/>
  <c r="W90" i="2"/>
  <c r="W111" i="2"/>
  <c r="W116" i="2"/>
  <c r="W62" i="2"/>
  <c r="W118" i="2"/>
  <c r="W96" i="2"/>
  <c r="W104" i="2"/>
  <c r="W114" i="2"/>
  <c r="W58" i="2"/>
  <c r="W100" i="2"/>
  <c r="W122" i="2"/>
  <c r="W74" i="2"/>
  <c r="W132" i="2"/>
  <c r="W102" i="2"/>
  <c r="W79" i="2"/>
  <c r="W68" i="2"/>
  <c r="W88" i="2"/>
  <c r="W94" i="2"/>
  <c r="W55" i="2"/>
  <c r="W60" i="2"/>
  <c r="W139" i="2"/>
  <c r="W42" i="2"/>
  <c r="W120" i="2"/>
  <c r="W86" i="2"/>
  <c r="W107" i="2"/>
  <c r="W130" i="2"/>
  <c r="W85" i="2"/>
  <c r="W128" i="2"/>
  <c r="W65" i="2"/>
  <c r="W72" i="2"/>
  <c r="W52" i="2"/>
  <c r="W124" i="2"/>
  <c r="W133" i="2"/>
  <c r="W80" i="2"/>
  <c r="W103" i="2"/>
  <c r="W81" i="2"/>
  <c r="W75" i="2"/>
  <c r="W92" i="2"/>
  <c r="W140" i="2"/>
  <c r="W129" i="2"/>
  <c r="W73" i="2"/>
  <c r="W48" i="2"/>
  <c r="W63" i="2"/>
  <c r="W117" i="2"/>
  <c r="W123" i="2"/>
  <c r="W106" i="2"/>
  <c r="W137" i="2"/>
  <c r="W78" i="2"/>
  <c r="W41" i="2"/>
  <c r="W84" i="2"/>
  <c r="W69" i="2"/>
  <c r="W93" i="2"/>
  <c r="W51" i="2"/>
  <c r="W135" i="2"/>
  <c r="W97" i="2"/>
  <c r="W136" i="2"/>
  <c r="W89" i="2"/>
  <c r="W46" i="2"/>
  <c r="W121" i="2"/>
  <c r="W50" i="2"/>
  <c r="W43" i="2"/>
  <c r="W64" i="2"/>
  <c r="W127" i="2"/>
  <c r="K354" i="1"/>
  <c r="X36" i="2"/>
  <c r="J352" i="1"/>
  <c r="J353" i="1" s="1"/>
  <c r="J355" i="1" s="1"/>
  <c r="I36" i="2" s="1"/>
  <c r="L351" i="1"/>
  <c r="K352" i="1"/>
  <c r="K353" i="1" s="1"/>
  <c r="K355" i="1" s="1"/>
  <c r="M354" i="1" l="1"/>
  <c r="Z36" i="2"/>
  <c r="Y114" i="2"/>
  <c r="Y89" i="2"/>
  <c r="Y60" i="2"/>
  <c r="Y55" i="2"/>
  <c r="Y43" i="2"/>
  <c r="Y99" i="2"/>
  <c r="Y94" i="2"/>
  <c r="Y75" i="2"/>
  <c r="Y127" i="2"/>
  <c r="Y132" i="2"/>
  <c r="Y42" i="2"/>
  <c r="Y100" i="2"/>
  <c r="Y116" i="2"/>
  <c r="Y102" i="2"/>
  <c r="Y134" i="2"/>
  <c r="Y122" i="2"/>
  <c r="Y112" i="2"/>
  <c r="Y77" i="2"/>
  <c r="Y67" i="2"/>
  <c r="Y131" i="2"/>
  <c r="Y107" i="2"/>
  <c r="Y108" i="2"/>
  <c r="Y78" i="2"/>
  <c r="Y91" i="2"/>
  <c r="Y126" i="2"/>
  <c r="Y103" i="2"/>
  <c r="Y44" i="2"/>
  <c r="Y124" i="2"/>
  <c r="Y115" i="2"/>
  <c r="Y104" i="2"/>
  <c r="Y84" i="2"/>
  <c r="Y101" i="2"/>
  <c r="Y95" i="2"/>
  <c r="Y61" i="2"/>
  <c r="Y48" i="2"/>
  <c r="Y58" i="2"/>
  <c r="Y70" i="2"/>
  <c r="Y133" i="2"/>
  <c r="Y45" i="2"/>
  <c r="Y69" i="2"/>
  <c r="Y128" i="2"/>
  <c r="Y64" i="2"/>
  <c r="Y54" i="2"/>
  <c r="Y96" i="2"/>
  <c r="Y92" i="2"/>
  <c r="Y76" i="2"/>
  <c r="Y71" i="2"/>
  <c r="Y47" i="2"/>
  <c r="Y97" i="2"/>
  <c r="Y93" i="2"/>
  <c r="Y120" i="2"/>
  <c r="Y53" i="2"/>
  <c r="Y88" i="2"/>
  <c r="Y139" i="2"/>
  <c r="Y62" i="2"/>
  <c r="Y79" i="2"/>
  <c r="Y81" i="2"/>
  <c r="Y135" i="2"/>
  <c r="Y86" i="2"/>
  <c r="Y111" i="2"/>
  <c r="Y50" i="2"/>
  <c r="Y59" i="2"/>
  <c r="Y113" i="2"/>
  <c r="Y119" i="2"/>
  <c r="Y74" i="2"/>
  <c r="Y83" i="2"/>
  <c r="Y85" i="2"/>
  <c r="Y63" i="2"/>
  <c r="Y129" i="2"/>
  <c r="Y109" i="2"/>
  <c r="Y73" i="2"/>
  <c r="Y41" i="2"/>
  <c r="Y136" i="2"/>
  <c r="Y52" i="2"/>
  <c r="Y117" i="2"/>
  <c r="Y49" i="2"/>
  <c r="Y125" i="2"/>
  <c r="Y65" i="2"/>
  <c r="Y137" i="2"/>
  <c r="Y82" i="2"/>
  <c r="Y138" i="2"/>
  <c r="Y123" i="2"/>
  <c r="Y90" i="2"/>
  <c r="Y110" i="2"/>
  <c r="Y105" i="2"/>
  <c r="Y118" i="2"/>
  <c r="Y98" i="2"/>
  <c r="Y121" i="2"/>
  <c r="Y106" i="2"/>
  <c r="Y46" i="2"/>
  <c r="Y72" i="2"/>
  <c r="Y56" i="2"/>
  <c r="Y140" i="2"/>
  <c r="Y51" i="2"/>
  <c r="Y57" i="2"/>
  <c r="Y80" i="2"/>
  <c r="Y68" i="2"/>
  <c r="Y66" i="2"/>
  <c r="Y130" i="2"/>
  <c r="Y87" i="2"/>
  <c r="X50" i="2"/>
  <c r="X63" i="2"/>
  <c r="X126" i="2"/>
  <c r="X65" i="2"/>
  <c r="X79" i="2"/>
  <c r="X84" i="2"/>
  <c r="X100" i="2"/>
  <c r="X52" i="2"/>
  <c r="X120" i="2"/>
  <c r="X60" i="2"/>
  <c r="X137" i="2"/>
  <c r="X116" i="2"/>
  <c r="X139" i="2"/>
  <c r="X70" i="2"/>
  <c r="X89" i="2"/>
  <c r="X49" i="2"/>
  <c r="X66" i="2"/>
  <c r="X57" i="2"/>
  <c r="X78" i="2"/>
  <c r="X90" i="2"/>
  <c r="X76" i="2"/>
  <c r="X86" i="2"/>
  <c r="X82" i="2"/>
  <c r="X83" i="2"/>
  <c r="X55" i="2"/>
  <c r="X59" i="2"/>
  <c r="X94" i="2"/>
  <c r="X128" i="2"/>
  <c r="X87" i="2"/>
  <c r="X95" i="2"/>
  <c r="X91" i="2"/>
  <c r="X109" i="2"/>
  <c r="X61" i="2"/>
  <c r="X131" i="2"/>
  <c r="X73" i="2"/>
  <c r="X121" i="2"/>
  <c r="X64" i="2"/>
  <c r="X68" i="2"/>
  <c r="X135" i="2"/>
  <c r="X71" i="2"/>
  <c r="X93" i="2"/>
  <c r="X45" i="2"/>
  <c r="X48" i="2"/>
  <c r="X53" i="2"/>
  <c r="X77" i="2"/>
  <c r="X98" i="2"/>
  <c r="X134" i="2"/>
  <c r="X80" i="2"/>
  <c r="X118" i="2"/>
  <c r="X110" i="2"/>
  <c r="X115" i="2"/>
  <c r="X58" i="2"/>
  <c r="X81" i="2"/>
  <c r="X127" i="2"/>
  <c r="X112" i="2"/>
  <c r="X43" i="2"/>
  <c r="X103" i="2"/>
  <c r="X46" i="2"/>
  <c r="X132" i="2"/>
  <c r="X114" i="2"/>
  <c r="X129" i="2"/>
  <c r="X47" i="2"/>
  <c r="X117" i="2"/>
  <c r="X97" i="2"/>
  <c r="X67" i="2"/>
  <c r="X104" i="2"/>
  <c r="X125" i="2"/>
  <c r="X108" i="2"/>
  <c r="X56" i="2"/>
  <c r="X111" i="2"/>
  <c r="X51" i="2"/>
  <c r="X102" i="2"/>
  <c r="X74" i="2"/>
  <c r="X92" i="2"/>
  <c r="X88" i="2"/>
  <c r="X122" i="2"/>
  <c r="X130" i="2"/>
  <c r="X85" i="2"/>
  <c r="X124" i="2"/>
  <c r="X138" i="2"/>
  <c r="X123" i="2"/>
  <c r="X136" i="2"/>
  <c r="X107" i="2"/>
  <c r="X113" i="2"/>
  <c r="X119" i="2"/>
  <c r="X133" i="2"/>
  <c r="X140" i="2"/>
  <c r="X101" i="2"/>
  <c r="X105" i="2"/>
  <c r="X42" i="2"/>
  <c r="X54" i="2"/>
  <c r="X62" i="2"/>
  <c r="X44" i="2"/>
  <c r="X41" i="2"/>
  <c r="X75" i="2"/>
  <c r="X96" i="2"/>
  <c r="X69" i="2"/>
  <c r="X99" i="2"/>
  <c r="X106" i="2"/>
  <c r="X72" i="2"/>
  <c r="I134" i="2"/>
  <c r="I111" i="2"/>
  <c r="I44" i="2"/>
  <c r="I42" i="2"/>
  <c r="I110" i="2"/>
  <c r="I79" i="2"/>
  <c r="I99" i="2"/>
  <c r="I105" i="2"/>
  <c r="I68" i="2"/>
  <c r="I108" i="2"/>
  <c r="I71" i="2"/>
  <c r="I112" i="2"/>
  <c r="I86" i="2"/>
  <c r="I91" i="2"/>
  <c r="I56" i="2"/>
  <c r="I60" i="2"/>
  <c r="I102" i="2"/>
  <c r="I65" i="2"/>
  <c r="I53" i="2"/>
  <c r="I49" i="2"/>
  <c r="I96" i="2"/>
  <c r="I119" i="2"/>
  <c r="I131" i="2"/>
  <c r="I59" i="2"/>
  <c r="I93" i="2"/>
  <c r="I50" i="2"/>
  <c r="I126" i="2"/>
  <c r="I75" i="2"/>
  <c r="I117" i="2"/>
  <c r="I63" i="2"/>
  <c r="I98" i="2"/>
  <c r="I73" i="2"/>
  <c r="I66" i="2"/>
  <c r="I48" i="2"/>
  <c r="I103" i="2"/>
  <c r="I46" i="2"/>
  <c r="I64" i="2"/>
  <c r="I125" i="2"/>
  <c r="I109" i="2"/>
  <c r="I100" i="2"/>
  <c r="I107" i="2"/>
  <c r="I69" i="2"/>
  <c r="I133" i="2"/>
  <c r="I57" i="2"/>
  <c r="I47" i="2"/>
  <c r="I67" i="2"/>
  <c r="I81" i="2"/>
  <c r="I115" i="2"/>
  <c r="I54" i="2"/>
  <c r="I95" i="2"/>
  <c r="I62" i="2"/>
  <c r="I84" i="2"/>
  <c r="I85" i="2"/>
  <c r="I122" i="2"/>
  <c r="I130" i="2"/>
  <c r="I72" i="2"/>
  <c r="I52" i="2"/>
  <c r="I77" i="2"/>
  <c r="I113" i="2"/>
  <c r="I135" i="2"/>
  <c r="I101" i="2"/>
  <c r="I136" i="2"/>
  <c r="I121" i="2"/>
  <c r="I116" i="2"/>
  <c r="I137" i="2"/>
  <c r="I106" i="2"/>
  <c r="I80" i="2"/>
  <c r="I88" i="2"/>
  <c r="I140" i="2"/>
  <c r="I87" i="2"/>
  <c r="I41" i="2"/>
  <c r="I55" i="2"/>
  <c r="I90" i="2"/>
  <c r="I89" i="2"/>
  <c r="I123" i="2"/>
  <c r="I127" i="2"/>
  <c r="I114" i="2"/>
  <c r="I70" i="2"/>
  <c r="I138" i="2"/>
  <c r="I61" i="2"/>
  <c r="I83" i="2"/>
  <c r="I94" i="2"/>
  <c r="I132" i="2"/>
  <c r="I129" i="2"/>
  <c r="I92" i="2"/>
  <c r="I124" i="2"/>
  <c r="I104" i="2"/>
  <c r="I128" i="2"/>
  <c r="I51" i="2"/>
  <c r="I120" i="2"/>
  <c r="I45" i="2"/>
  <c r="I43" i="2"/>
  <c r="I78" i="2"/>
  <c r="I97" i="2"/>
  <c r="I82" i="2"/>
  <c r="I58" i="2"/>
  <c r="I139" i="2"/>
  <c r="I76" i="2"/>
  <c r="I118" i="2"/>
  <c r="I74" i="2"/>
  <c r="J36" i="2"/>
  <c r="M351" i="1"/>
  <c r="L352" i="1"/>
  <c r="L353" i="1" s="1"/>
  <c r="L355" i="1" s="1"/>
  <c r="K36" i="2" s="1"/>
  <c r="Z121" i="2" l="1"/>
  <c r="Z52" i="2"/>
  <c r="Z56" i="2"/>
  <c r="Z118" i="2"/>
  <c r="Z69" i="2"/>
  <c r="Z124" i="2"/>
  <c r="Z116" i="2"/>
  <c r="Z80" i="2"/>
  <c r="Z92" i="2"/>
  <c r="Z83" i="2"/>
  <c r="Z62" i="2"/>
  <c r="Z127" i="2"/>
  <c r="Z99" i="2"/>
  <c r="Z107" i="2"/>
  <c r="Z74" i="2"/>
  <c r="Z49" i="2"/>
  <c r="Z100" i="2"/>
  <c r="Z70" i="2"/>
  <c r="Z115" i="2"/>
  <c r="Z44" i="2"/>
  <c r="Z106" i="2"/>
  <c r="Z109" i="2"/>
  <c r="Z45" i="2"/>
  <c r="Z90" i="2"/>
  <c r="Z136" i="2"/>
  <c r="Z110" i="2"/>
  <c r="Z72" i="2"/>
  <c r="Z76" i="2"/>
  <c r="Z89" i="2"/>
  <c r="Z125" i="2"/>
  <c r="Z61" i="2"/>
  <c r="Z42" i="2"/>
  <c r="Z101" i="2"/>
  <c r="Z137" i="2"/>
  <c r="Z134" i="2"/>
  <c r="Z67" i="2"/>
  <c r="Z48" i="2"/>
  <c r="Z82" i="2"/>
  <c r="Z95" i="2"/>
  <c r="Z105" i="2"/>
  <c r="Z66" i="2"/>
  <c r="Z119" i="2"/>
  <c r="Z113" i="2"/>
  <c r="Z96" i="2"/>
  <c r="Z133" i="2"/>
  <c r="Z135" i="2"/>
  <c r="Z120" i="2"/>
  <c r="Z78" i="2"/>
  <c r="Z71" i="2"/>
  <c r="Z91" i="2"/>
  <c r="Z79" i="2"/>
  <c r="Z123" i="2"/>
  <c r="Z47" i="2"/>
  <c r="Z51" i="2"/>
  <c r="Z68" i="2"/>
  <c r="Z126" i="2"/>
  <c r="Z64" i="2"/>
  <c r="Z87" i="2"/>
  <c r="Z77" i="2"/>
  <c r="Z50" i="2"/>
  <c r="Z63" i="2"/>
  <c r="Z102" i="2"/>
  <c r="Z58" i="2"/>
  <c r="Z117" i="2"/>
  <c r="Z57" i="2"/>
  <c r="Z46" i="2"/>
  <c r="Z97" i="2"/>
  <c r="Z43" i="2"/>
  <c r="Z132" i="2"/>
  <c r="Z88" i="2"/>
  <c r="Z85" i="2"/>
  <c r="Z130" i="2"/>
  <c r="Z112" i="2"/>
  <c r="Z140" i="2"/>
  <c r="Z86" i="2"/>
  <c r="Z128" i="2"/>
  <c r="Z65" i="2"/>
  <c r="Z111" i="2"/>
  <c r="Z131" i="2"/>
  <c r="Z104" i="2"/>
  <c r="Z98" i="2"/>
  <c r="Z54" i="2"/>
  <c r="Z138" i="2"/>
  <c r="Z59" i="2"/>
  <c r="Z73" i="2"/>
  <c r="Z103" i="2"/>
  <c r="Z139" i="2"/>
  <c r="Z108" i="2"/>
  <c r="Z75" i="2"/>
  <c r="Z60" i="2"/>
  <c r="Z93" i="2"/>
  <c r="Z94" i="2"/>
  <c r="Z122" i="2"/>
  <c r="Z81" i="2"/>
  <c r="Z129" i="2"/>
  <c r="Z41" i="2"/>
  <c r="Z53" i="2"/>
  <c r="Z84" i="2"/>
  <c r="Z114" i="2"/>
  <c r="Z55" i="2"/>
  <c r="J133" i="2"/>
  <c r="J88" i="2"/>
  <c r="J43" i="2"/>
  <c r="J106" i="2"/>
  <c r="J66" i="2"/>
  <c r="J73" i="2"/>
  <c r="J59" i="2"/>
  <c r="J89" i="2"/>
  <c r="J116" i="2"/>
  <c r="J45" i="2"/>
  <c r="J54" i="2"/>
  <c r="J114" i="2"/>
  <c r="J130" i="2"/>
  <c r="J108" i="2"/>
  <c r="J107" i="2"/>
  <c r="J47" i="2"/>
  <c r="J98" i="2"/>
  <c r="J109" i="2"/>
  <c r="J64" i="2"/>
  <c r="J100" i="2"/>
  <c r="J50" i="2"/>
  <c r="J84" i="2"/>
  <c r="J68" i="2"/>
  <c r="J119" i="2"/>
  <c r="J139" i="2"/>
  <c r="J120" i="2"/>
  <c r="J123" i="2"/>
  <c r="J56" i="2"/>
  <c r="J115" i="2"/>
  <c r="J91" i="2"/>
  <c r="J92" i="2"/>
  <c r="J127" i="2"/>
  <c r="J138" i="2"/>
  <c r="J111" i="2"/>
  <c r="J140" i="2"/>
  <c r="J136" i="2"/>
  <c r="J44" i="2"/>
  <c r="J74" i="2"/>
  <c r="J62" i="2"/>
  <c r="J69" i="2"/>
  <c r="J63" i="2"/>
  <c r="J134" i="2"/>
  <c r="J41" i="2"/>
  <c r="J58" i="2"/>
  <c r="J71" i="2"/>
  <c r="J124" i="2"/>
  <c r="J78" i="2"/>
  <c r="J93" i="2"/>
  <c r="J49" i="2"/>
  <c r="J77" i="2"/>
  <c r="J95" i="2"/>
  <c r="J85" i="2"/>
  <c r="J105" i="2"/>
  <c r="J51" i="2"/>
  <c r="J118" i="2"/>
  <c r="J90" i="2"/>
  <c r="J113" i="2"/>
  <c r="J121" i="2"/>
  <c r="J53" i="2"/>
  <c r="J101" i="2"/>
  <c r="J126" i="2"/>
  <c r="J57" i="2"/>
  <c r="J96" i="2"/>
  <c r="J99" i="2"/>
  <c r="J46" i="2"/>
  <c r="J76" i="2"/>
  <c r="J52" i="2"/>
  <c r="J128" i="2"/>
  <c r="J137" i="2"/>
  <c r="J72" i="2"/>
  <c r="J70" i="2"/>
  <c r="J112" i="2"/>
  <c r="J125" i="2"/>
  <c r="J82" i="2"/>
  <c r="J131" i="2"/>
  <c r="J102" i="2"/>
  <c r="J42" i="2"/>
  <c r="J104" i="2"/>
  <c r="J87" i="2"/>
  <c r="J55" i="2"/>
  <c r="J94" i="2"/>
  <c r="J60" i="2"/>
  <c r="J132" i="2"/>
  <c r="J129" i="2"/>
  <c r="J83" i="2"/>
  <c r="J80" i="2"/>
  <c r="J135" i="2"/>
  <c r="J97" i="2"/>
  <c r="J117" i="2"/>
  <c r="J103" i="2"/>
  <c r="J67" i="2"/>
  <c r="J48" i="2"/>
  <c r="J122" i="2"/>
  <c r="J86" i="2"/>
  <c r="J75" i="2"/>
  <c r="J79" i="2"/>
  <c r="J110" i="2"/>
  <c r="J61" i="2"/>
  <c r="J81" i="2"/>
  <c r="J65" i="2"/>
  <c r="K124" i="2"/>
  <c r="K139" i="2"/>
  <c r="K43" i="2"/>
  <c r="K85" i="2"/>
  <c r="K133" i="2"/>
  <c r="K83" i="2"/>
  <c r="K61" i="2"/>
  <c r="K68" i="2"/>
  <c r="K62" i="2"/>
  <c r="K98" i="2"/>
  <c r="K113" i="2"/>
  <c r="K108" i="2"/>
  <c r="K121" i="2"/>
  <c r="K78" i="2"/>
  <c r="K46" i="2"/>
  <c r="K58" i="2"/>
  <c r="K103" i="2"/>
  <c r="K94" i="2"/>
  <c r="K126" i="2"/>
  <c r="K90" i="2"/>
  <c r="K116" i="2"/>
  <c r="K95" i="2"/>
  <c r="K44" i="2"/>
  <c r="K64" i="2"/>
  <c r="K81" i="2"/>
  <c r="K136" i="2"/>
  <c r="K123" i="2"/>
  <c r="K118" i="2"/>
  <c r="K60" i="2"/>
  <c r="K84" i="2"/>
  <c r="K114" i="2"/>
  <c r="K79" i="2"/>
  <c r="K87" i="2"/>
  <c r="K127" i="2"/>
  <c r="K71" i="2"/>
  <c r="K77" i="2"/>
  <c r="K48" i="2"/>
  <c r="K74" i="2"/>
  <c r="K88" i="2"/>
  <c r="K140" i="2"/>
  <c r="K93" i="2"/>
  <c r="K105" i="2"/>
  <c r="K115" i="2"/>
  <c r="K56" i="2"/>
  <c r="K80" i="2"/>
  <c r="K76" i="2"/>
  <c r="K69" i="2"/>
  <c r="K41" i="2"/>
  <c r="K47" i="2"/>
  <c r="K89" i="2"/>
  <c r="K109" i="2"/>
  <c r="K91" i="2"/>
  <c r="K67" i="2"/>
  <c r="K100" i="2"/>
  <c r="K50" i="2"/>
  <c r="K42" i="2"/>
  <c r="K53" i="2"/>
  <c r="K122" i="2"/>
  <c r="K132" i="2"/>
  <c r="K73" i="2"/>
  <c r="K106" i="2"/>
  <c r="K45" i="2"/>
  <c r="K65" i="2"/>
  <c r="K97" i="2"/>
  <c r="K96" i="2"/>
  <c r="K130" i="2"/>
  <c r="K99" i="2"/>
  <c r="K112" i="2"/>
  <c r="K86" i="2"/>
  <c r="K137" i="2"/>
  <c r="K138" i="2"/>
  <c r="K119" i="2"/>
  <c r="K49" i="2"/>
  <c r="K129" i="2"/>
  <c r="K59" i="2"/>
  <c r="K110" i="2"/>
  <c r="K125" i="2"/>
  <c r="K134" i="2"/>
  <c r="K131" i="2"/>
  <c r="K51" i="2"/>
  <c r="K120" i="2"/>
  <c r="K128" i="2"/>
  <c r="K82" i="2"/>
  <c r="K55" i="2"/>
  <c r="K92" i="2"/>
  <c r="K135" i="2"/>
  <c r="K117" i="2"/>
  <c r="K104" i="2"/>
  <c r="K102" i="2"/>
  <c r="K107" i="2"/>
  <c r="K111" i="2"/>
  <c r="K101" i="2"/>
  <c r="K54" i="2"/>
  <c r="K52" i="2"/>
  <c r="K57" i="2"/>
  <c r="K66" i="2"/>
  <c r="K63" i="2"/>
  <c r="K70" i="2"/>
  <c r="K75" i="2"/>
  <c r="K72" i="2"/>
  <c r="N354" i="1"/>
  <c r="AA36" i="2"/>
  <c r="N351" i="1"/>
  <c r="M352" i="1"/>
  <c r="M353" i="1" s="1"/>
  <c r="M355" i="1" s="1"/>
  <c r="L36" i="2" s="1"/>
  <c r="N352" i="1" l="1"/>
  <c r="N353" i="1" s="1"/>
  <c r="N355" i="1" s="1"/>
  <c r="O355" i="1" s="1"/>
  <c r="AB36" i="2"/>
  <c r="AA125" i="2"/>
  <c r="AA52" i="2"/>
  <c r="AA122" i="2"/>
  <c r="AA72" i="2"/>
  <c r="AA136" i="2"/>
  <c r="AA43" i="2"/>
  <c r="AA81" i="2"/>
  <c r="AA54" i="2"/>
  <c r="AA128" i="2"/>
  <c r="AA110" i="2"/>
  <c r="AA82" i="2"/>
  <c r="AA83" i="2"/>
  <c r="AA44" i="2"/>
  <c r="AA51" i="2"/>
  <c r="AA77" i="2"/>
  <c r="AA124" i="2"/>
  <c r="AA76" i="2"/>
  <c r="AA135" i="2"/>
  <c r="AA108" i="2"/>
  <c r="AA67" i="2"/>
  <c r="AA92" i="2"/>
  <c r="AA55" i="2"/>
  <c r="AA103" i="2"/>
  <c r="AA58" i="2"/>
  <c r="AA62" i="2"/>
  <c r="AA97" i="2"/>
  <c r="AA80" i="2"/>
  <c r="AA93" i="2"/>
  <c r="AA140" i="2"/>
  <c r="AA86" i="2"/>
  <c r="AA117" i="2"/>
  <c r="AA130" i="2"/>
  <c r="AA115" i="2"/>
  <c r="AA78" i="2"/>
  <c r="AA66" i="2"/>
  <c r="AA46" i="2"/>
  <c r="AA60" i="2"/>
  <c r="AA118" i="2"/>
  <c r="AA57" i="2"/>
  <c r="AA119" i="2"/>
  <c r="AA107" i="2"/>
  <c r="AA64" i="2"/>
  <c r="AA112" i="2"/>
  <c r="AA100" i="2"/>
  <c r="AA104" i="2"/>
  <c r="AA138" i="2"/>
  <c r="AA131" i="2"/>
  <c r="AA87" i="2"/>
  <c r="AA121" i="2"/>
  <c r="AA106" i="2"/>
  <c r="AA56" i="2"/>
  <c r="AA47" i="2"/>
  <c r="AA127" i="2"/>
  <c r="AA99" i="2"/>
  <c r="AA85" i="2"/>
  <c r="AA111" i="2"/>
  <c r="AA53" i="2"/>
  <c r="AA116" i="2"/>
  <c r="AA69" i="2"/>
  <c r="AA133" i="2"/>
  <c r="AA65" i="2"/>
  <c r="AA109" i="2"/>
  <c r="AA71" i="2"/>
  <c r="AA74" i="2"/>
  <c r="AA50" i="2"/>
  <c r="AA75" i="2"/>
  <c r="AA88" i="2"/>
  <c r="AA70" i="2"/>
  <c r="AA68" i="2"/>
  <c r="AA134" i="2"/>
  <c r="AA126" i="2"/>
  <c r="AA90" i="2"/>
  <c r="AA49" i="2"/>
  <c r="AA61" i="2"/>
  <c r="AA137" i="2"/>
  <c r="AA123" i="2"/>
  <c r="AA129" i="2"/>
  <c r="AA96" i="2"/>
  <c r="AA41" i="2"/>
  <c r="AA45" i="2"/>
  <c r="AA94" i="2"/>
  <c r="AA139" i="2"/>
  <c r="AA63" i="2"/>
  <c r="AA113" i="2"/>
  <c r="AA105" i="2"/>
  <c r="AA132" i="2"/>
  <c r="AA101" i="2"/>
  <c r="AA120" i="2"/>
  <c r="AA91" i="2"/>
  <c r="AA59" i="2"/>
  <c r="AA73" i="2"/>
  <c r="AA95" i="2"/>
  <c r="AA84" i="2"/>
  <c r="AA79" i="2"/>
  <c r="AA114" i="2"/>
  <c r="AA42" i="2"/>
  <c r="AA89" i="2"/>
  <c r="AA102" i="2"/>
  <c r="AA48" i="2"/>
  <c r="AA98" i="2"/>
  <c r="O354" i="1"/>
  <c r="L43" i="2"/>
  <c r="L80" i="2"/>
  <c r="L140" i="2"/>
  <c r="L74" i="2"/>
  <c r="L69" i="2"/>
  <c r="L117" i="2"/>
  <c r="L124" i="2"/>
  <c r="L97" i="2"/>
  <c r="L122" i="2"/>
  <c r="L51" i="2"/>
  <c r="L102" i="2"/>
  <c r="L75" i="2"/>
  <c r="L45" i="2"/>
  <c r="L109" i="2"/>
  <c r="L127" i="2"/>
  <c r="L116" i="2"/>
  <c r="L76" i="2"/>
  <c r="L89" i="2"/>
  <c r="L67" i="2"/>
  <c r="L121" i="2"/>
  <c r="L111" i="2"/>
  <c r="L72" i="2"/>
  <c r="L104" i="2"/>
  <c r="L64" i="2"/>
  <c r="L118" i="2"/>
  <c r="L71" i="2"/>
  <c r="L56" i="2"/>
  <c r="L112" i="2"/>
  <c r="L99" i="2"/>
  <c r="L96" i="2"/>
  <c r="L95" i="2"/>
  <c r="L47" i="2"/>
  <c r="L110" i="2"/>
  <c r="L86" i="2"/>
  <c r="L91" i="2"/>
  <c r="L87" i="2"/>
  <c r="L133" i="2"/>
  <c r="L132" i="2"/>
  <c r="L57" i="2"/>
  <c r="L90" i="2"/>
  <c r="L41" i="2"/>
  <c r="L63" i="2"/>
  <c r="L101" i="2"/>
  <c r="L54" i="2"/>
  <c r="L88" i="2"/>
  <c r="L100" i="2"/>
  <c r="L119" i="2"/>
  <c r="L125" i="2"/>
  <c r="L108" i="2"/>
  <c r="L114" i="2"/>
  <c r="L85" i="2"/>
  <c r="L134" i="2"/>
  <c r="L49" i="2"/>
  <c r="L115" i="2"/>
  <c r="L139" i="2"/>
  <c r="L81" i="2"/>
  <c r="L105" i="2"/>
  <c r="L93" i="2"/>
  <c r="L131" i="2"/>
  <c r="L42" i="2"/>
  <c r="L130" i="2"/>
  <c r="L103" i="2"/>
  <c r="L70" i="2"/>
  <c r="L55" i="2"/>
  <c r="L50" i="2"/>
  <c r="L68" i="2"/>
  <c r="L73" i="2"/>
  <c r="L65" i="2"/>
  <c r="L82" i="2"/>
  <c r="L46" i="2"/>
  <c r="L129" i="2"/>
  <c r="L62" i="2"/>
  <c r="L138" i="2"/>
  <c r="L92" i="2"/>
  <c r="L123" i="2"/>
  <c r="L61" i="2"/>
  <c r="L77" i="2"/>
  <c r="L53" i="2"/>
  <c r="L136" i="2"/>
  <c r="L126" i="2"/>
  <c r="L84" i="2"/>
  <c r="L83" i="2"/>
  <c r="L106" i="2"/>
  <c r="L79" i="2"/>
  <c r="L78" i="2"/>
  <c r="L66" i="2"/>
  <c r="L120" i="2"/>
  <c r="L107" i="2"/>
  <c r="L48" i="2"/>
  <c r="L58" i="2"/>
  <c r="L60" i="2"/>
  <c r="L137" i="2"/>
  <c r="L44" i="2"/>
  <c r="L52" i="2"/>
  <c r="L135" i="2"/>
  <c r="L59" i="2"/>
  <c r="L98" i="2"/>
  <c r="L113" i="2"/>
  <c r="L94" i="2"/>
  <c r="L128" i="2"/>
  <c r="O353" i="1" l="1"/>
  <c r="M36" i="2"/>
  <c r="M62" i="2" s="1"/>
  <c r="P355" i="1"/>
  <c r="AF36" i="2" s="1"/>
  <c r="AF121" i="2" s="1"/>
  <c r="M115" i="2"/>
  <c r="M65" i="2"/>
  <c r="M86" i="2"/>
  <c r="M94" i="2"/>
  <c r="M98" i="2"/>
  <c r="M129" i="2"/>
  <c r="M43" i="2"/>
  <c r="M61" i="2"/>
  <c r="M90" i="2"/>
  <c r="M59" i="2"/>
  <c r="M132" i="2"/>
  <c r="N36" i="2"/>
  <c r="AB43" i="2"/>
  <c r="AB133" i="2"/>
  <c r="AB96" i="2"/>
  <c r="AB122" i="2"/>
  <c r="AB50" i="2"/>
  <c r="AB129" i="2"/>
  <c r="AB89" i="2"/>
  <c r="AB103" i="2"/>
  <c r="AB125" i="2"/>
  <c r="AB81" i="2"/>
  <c r="AB52" i="2"/>
  <c r="AB107" i="2"/>
  <c r="AB106" i="2"/>
  <c r="AB100" i="2"/>
  <c r="AB121" i="2"/>
  <c r="AB132" i="2"/>
  <c r="AB77" i="2"/>
  <c r="AB98" i="2"/>
  <c r="AB55" i="2"/>
  <c r="AB97" i="2"/>
  <c r="AB109" i="2"/>
  <c r="AB63" i="2"/>
  <c r="AB91" i="2"/>
  <c r="AB94" i="2"/>
  <c r="AB126" i="2"/>
  <c r="AB71" i="2"/>
  <c r="AB42" i="2"/>
  <c r="AB58" i="2"/>
  <c r="AB75" i="2"/>
  <c r="AB114" i="2"/>
  <c r="AB115" i="2"/>
  <c r="AB56" i="2"/>
  <c r="AB105" i="2"/>
  <c r="AB60" i="2"/>
  <c r="AB101" i="2"/>
  <c r="AB128" i="2"/>
  <c r="AB82" i="2"/>
  <c r="AB86" i="2"/>
  <c r="AB124" i="2"/>
  <c r="AB48" i="2"/>
  <c r="AB59" i="2"/>
  <c r="AB137" i="2"/>
  <c r="AB84" i="2"/>
  <c r="AB130" i="2"/>
  <c r="AB102" i="2"/>
  <c r="AB74" i="2"/>
  <c r="AB117" i="2"/>
  <c r="AB139" i="2"/>
  <c r="AB99" i="2"/>
  <c r="AB45" i="2"/>
  <c r="AB80" i="2"/>
  <c r="AB53" i="2"/>
  <c r="AB112" i="2"/>
  <c r="AB47" i="2"/>
  <c r="AB62" i="2"/>
  <c r="AB72" i="2"/>
  <c r="AB49" i="2"/>
  <c r="AB113" i="2"/>
  <c r="AB127" i="2"/>
  <c r="AB110" i="2"/>
  <c r="AB116" i="2"/>
  <c r="AB65" i="2"/>
  <c r="AB136" i="2"/>
  <c r="AB79" i="2"/>
  <c r="AB51" i="2"/>
  <c r="AB70" i="2"/>
  <c r="AB66" i="2"/>
  <c r="AB44" i="2"/>
  <c r="AB135" i="2"/>
  <c r="AB78" i="2"/>
  <c r="AB118" i="2"/>
  <c r="AB90" i="2"/>
  <c r="AB57" i="2"/>
  <c r="AB61" i="2"/>
  <c r="AB108" i="2"/>
  <c r="AB104" i="2"/>
  <c r="AB120" i="2"/>
  <c r="AB134" i="2"/>
  <c r="AB68" i="2"/>
  <c r="AB88" i="2"/>
  <c r="AB69" i="2"/>
  <c r="AB87" i="2"/>
  <c r="AB83" i="2"/>
  <c r="AB85" i="2"/>
  <c r="AB111" i="2"/>
  <c r="AB92" i="2"/>
  <c r="AB95" i="2"/>
  <c r="AB46" i="2"/>
  <c r="AB138" i="2"/>
  <c r="AB140" i="2"/>
  <c r="AB76" i="2"/>
  <c r="AB131" i="2"/>
  <c r="AB119" i="2"/>
  <c r="AB93" i="2"/>
  <c r="AB73" i="2"/>
  <c r="AB41" i="2"/>
  <c r="AB67" i="2"/>
  <c r="AB123" i="2"/>
  <c r="AB54" i="2"/>
  <c r="AB64" i="2"/>
  <c r="AF102" i="2"/>
  <c r="AF131" i="2"/>
  <c r="AF66" i="2"/>
  <c r="AF105" i="2"/>
  <c r="AF42" i="2"/>
  <c r="AF86" i="2"/>
  <c r="AF59" i="2"/>
  <c r="AF140" i="2"/>
  <c r="AF132" i="2"/>
  <c r="AF104" i="2"/>
  <c r="AF136" i="2"/>
  <c r="AF134" i="2"/>
  <c r="AF55" i="2"/>
  <c r="AF51" i="2"/>
  <c r="AF82" i="2"/>
  <c r="AF123" i="2"/>
  <c r="AF43" i="2"/>
  <c r="AF60" i="2"/>
  <c r="AF90" i="2"/>
  <c r="AF64" i="2"/>
  <c r="AF69" i="2"/>
  <c r="AF139" i="2"/>
  <c r="AF78" i="2"/>
  <c r="AF135" i="2"/>
  <c r="AF89" i="2"/>
  <c r="AF88" i="2"/>
  <c r="AF80" i="2"/>
  <c r="AF61" i="2"/>
  <c r="AF75" i="2"/>
  <c r="AF56" i="2"/>
  <c r="AF96" i="2"/>
  <c r="AF98" i="2"/>
  <c r="AF99" i="2"/>
  <c r="AF114" i="2"/>
  <c r="AF63" i="2"/>
  <c r="AF100" i="2"/>
  <c r="AF41" i="2"/>
  <c r="M42" i="2" l="1"/>
  <c r="M78" i="2"/>
  <c r="M56" i="2"/>
  <c r="M71" i="2"/>
  <c r="M52" i="2"/>
  <c r="M112" i="2"/>
  <c r="M53" i="2"/>
  <c r="M67" i="2"/>
  <c r="M68" i="2"/>
  <c r="M51" i="2"/>
  <c r="M58" i="2"/>
  <c r="M55" i="2"/>
  <c r="M97" i="2"/>
  <c r="M111" i="2"/>
  <c r="M91" i="2"/>
  <c r="M49" i="2"/>
  <c r="M120" i="2"/>
  <c r="M82" i="2"/>
  <c r="M125" i="2"/>
  <c r="M108" i="2"/>
  <c r="M73" i="2"/>
  <c r="M121" i="2"/>
  <c r="M138" i="2"/>
  <c r="M109" i="2"/>
  <c r="M127" i="2"/>
  <c r="M105" i="2"/>
  <c r="M72" i="2"/>
  <c r="M79" i="2"/>
  <c r="M130" i="2"/>
  <c r="M75" i="2"/>
  <c r="M119" i="2"/>
  <c r="M85" i="2"/>
  <c r="M46" i="2"/>
  <c r="M102" i="2"/>
  <c r="M92" i="2"/>
  <c r="M83" i="2"/>
  <c r="M103" i="2"/>
  <c r="M96" i="2"/>
  <c r="M136" i="2"/>
  <c r="M137" i="2"/>
  <c r="M88" i="2"/>
  <c r="M110" i="2"/>
  <c r="M89" i="2"/>
  <c r="M134" i="2"/>
  <c r="M84" i="2"/>
  <c r="M126" i="2"/>
  <c r="M76" i="2"/>
  <c r="M63" i="2"/>
  <c r="M140" i="2"/>
  <c r="M123" i="2"/>
  <c r="M131" i="2"/>
  <c r="M104" i="2"/>
  <c r="M87" i="2"/>
  <c r="M135" i="2"/>
  <c r="M133" i="2"/>
  <c r="M64" i="2"/>
  <c r="M50" i="2"/>
  <c r="M77" i="2"/>
  <c r="M128" i="2"/>
  <c r="M41" i="2"/>
  <c r="M113" i="2"/>
  <c r="M66" i="2"/>
  <c r="M101" i="2"/>
  <c r="M114" i="2"/>
  <c r="M57" i="2"/>
  <c r="M117" i="2"/>
  <c r="M93" i="2"/>
  <c r="M100" i="2"/>
  <c r="AF127" i="2"/>
  <c r="AF110" i="2"/>
  <c r="AF70" i="2"/>
  <c r="AF87" i="2"/>
  <c r="AF93" i="2"/>
  <c r="AF71" i="2"/>
  <c r="AF74" i="2"/>
  <c r="AF91" i="2"/>
  <c r="AF79" i="2"/>
  <c r="AF111" i="2"/>
  <c r="AF115" i="2"/>
  <c r="AF45" i="2"/>
  <c r="AF76" i="2"/>
  <c r="AF53" i="2"/>
  <c r="AF116" i="2"/>
  <c r="AF125" i="2"/>
  <c r="AF108" i="2"/>
  <c r="AF129" i="2"/>
  <c r="AF46" i="2"/>
  <c r="AF106" i="2"/>
  <c r="AF73" i="2"/>
  <c r="AF54" i="2"/>
  <c r="AF50" i="2"/>
  <c r="AF113" i="2"/>
  <c r="AF94" i="2"/>
  <c r="AF92" i="2"/>
  <c r="M69" i="2"/>
  <c r="M45" i="2"/>
  <c r="M95" i="2"/>
  <c r="M60" i="2"/>
  <c r="M106" i="2"/>
  <c r="M122" i="2"/>
  <c r="AF137" i="2"/>
  <c r="AF120" i="2"/>
  <c r="AF97" i="2"/>
  <c r="AF72" i="2"/>
  <c r="AF103" i="2"/>
  <c r="AF85" i="2"/>
  <c r="AF133" i="2"/>
  <c r="AF83" i="2"/>
  <c r="AF47" i="2"/>
  <c r="AF52" i="2"/>
  <c r="AF118" i="2"/>
  <c r="AF128" i="2"/>
  <c r="AF126" i="2"/>
  <c r="M118" i="2"/>
  <c r="M54" i="2"/>
  <c r="M99" i="2"/>
  <c r="M48" i="2"/>
  <c r="M47" i="2"/>
  <c r="M80" i="2"/>
  <c r="AF119" i="2"/>
  <c r="AF95" i="2"/>
  <c r="AF109" i="2"/>
  <c r="AF112" i="2"/>
  <c r="AF124" i="2"/>
  <c r="AF44" i="2"/>
  <c r="AF58" i="2"/>
  <c r="AF68" i="2"/>
  <c r="AF62" i="2"/>
  <c r="AF101" i="2"/>
  <c r="AF65" i="2"/>
  <c r="AF57" i="2"/>
  <c r="AF122" i="2"/>
  <c r="AF77" i="2"/>
  <c r="AF117" i="2"/>
  <c r="AF107" i="2"/>
  <c r="AF48" i="2"/>
  <c r="AF138" i="2"/>
  <c r="AF84" i="2"/>
  <c r="AF130" i="2"/>
  <c r="AF49" i="2"/>
  <c r="AF67" i="2"/>
  <c r="AF81" i="2"/>
  <c r="M70" i="2"/>
  <c r="M74" i="2"/>
  <c r="M124" i="2"/>
  <c r="M139" i="2"/>
  <c r="M44" i="2"/>
  <c r="M116" i="2"/>
  <c r="M107" i="2"/>
  <c r="M81" i="2"/>
  <c r="N62" i="2"/>
  <c r="N135" i="2"/>
  <c r="N50" i="2"/>
  <c r="N95" i="2"/>
  <c r="N43" i="2"/>
  <c r="N47" i="2"/>
  <c r="N51" i="2"/>
  <c r="N120" i="2"/>
  <c r="N99" i="2"/>
  <c r="N129" i="2"/>
  <c r="N63" i="2"/>
  <c r="N121" i="2"/>
  <c r="N131" i="2"/>
  <c r="N44" i="2"/>
  <c r="N67" i="2"/>
  <c r="N72" i="2"/>
  <c r="N41" i="2"/>
  <c r="N108" i="2"/>
  <c r="N60" i="2"/>
  <c r="N55" i="2"/>
  <c r="N85" i="2"/>
  <c r="N112" i="2"/>
  <c r="N42" i="2"/>
  <c r="N46" i="2"/>
  <c r="N78" i="2"/>
  <c r="N128" i="2"/>
  <c r="N132" i="2"/>
  <c r="N82" i="2"/>
  <c r="N75" i="2"/>
  <c r="N116" i="2"/>
  <c r="N93" i="2"/>
  <c r="N73" i="2"/>
  <c r="N119" i="2"/>
  <c r="N69" i="2"/>
  <c r="N52" i="2"/>
  <c r="N92" i="2"/>
  <c r="N133" i="2"/>
  <c r="N74" i="2"/>
  <c r="N71" i="2"/>
  <c r="N81" i="2"/>
  <c r="N104" i="2"/>
  <c r="N79" i="2"/>
  <c r="N54" i="2"/>
  <c r="N111" i="2"/>
  <c r="N70" i="2"/>
  <c r="N110" i="2"/>
  <c r="N109" i="2"/>
  <c r="N87" i="2"/>
  <c r="N127" i="2"/>
  <c r="N76" i="2"/>
  <c r="N118" i="2"/>
  <c r="N107" i="2"/>
  <c r="N58" i="2"/>
  <c r="N114" i="2"/>
  <c r="N106" i="2"/>
  <c r="N102" i="2"/>
  <c r="N84" i="2"/>
  <c r="N105" i="2"/>
  <c r="N90" i="2"/>
  <c r="N89" i="2"/>
  <c r="N130" i="2"/>
  <c r="N83" i="2"/>
  <c r="N124" i="2"/>
  <c r="N53" i="2"/>
  <c r="N126" i="2"/>
  <c r="N56" i="2"/>
  <c r="N48" i="2"/>
  <c r="N49" i="2"/>
  <c r="N64" i="2"/>
  <c r="N138" i="2"/>
  <c r="N103" i="2"/>
  <c r="N86" i="2"/>
  <c r="N59" i="2"/>
  <c r="N68" i="2"/>
  <c r="N123" i="2"/>
  <c r="N96" i="2"/>
  <c r="N97" i="2"/>
  <c r="N94" i="2"/>
  <c r="N101" i="2"/>
  <c r="N115" i="2"/>
  <c r="N66" i="2"/>
  <c r="N140" i="2"/>
  <c r="N134" i="2"/>
  <c r="N98" i="2"/>
  <c r="N77" i="2"/>
  <c r="N139" i="2"/>
  <c r="N45" i="2"/>
  <c r="N80" i="2"/>
  <c r="N113" i="2"/>
  <c r="N117" i="2"/>
  <c r="N125" i="2"/>
  <c r="N91" i="2"/>
  <c r="N100" i="2"/>
  <c r="N61" i="2"/>
  <c r="N88" i="2"/>
  <c r="N136" i="2"/>
  <c r="N122" i="2"/>
  <c r="N137" i="2"/>
  <c r="N57" i="2"/>
  <c r="N65" i="2"/>
</calcChain>
</file>

<file path=xl/sharedStrings.xml><?xml version="1.0" encoding="utf-8"?>
<sst xmlns="http://schemas.openxmlformats.org/spreadsheetml/2006/main" count="614" uniqueCount="76">
  <si>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</si>
  <si>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</si>
  <si>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</si>
  <si>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</si>
  <si>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</si>
  <si>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</si>
  <si>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</si>
  <si>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</si>
  <si>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</si>
  <si>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</si>
  <si>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</si>
  <si>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</si>
  <si>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ANUAL</t>
  </si>
  <si>
    <t>PP</t>
  </si>
  <si>
    <t>ETP</t>
  </si>
  <si>
    <t>Alm</t>
  </si>
  <si>
    <r>
      <t>D</t>
    </r>
    <r>
      <rPr>
        <sz val="9"/>
        <rFont val="Arial"/>
        <family val="2"/>
      </rPr>
      <t xml:space="preserve"> Alm</t>
    </r>
  </si>
  <si>
    <t>ETR</t>
  </si>
  <si>
    <t>Exc</t>
  </si>
  <si>
    <t>Def</t>
  </si>
  <si>
    <t>C.C.:</t>
  </si>
  <si>
    <t>D Alm</t>
  </si>
  <si>
    <t>SEP</t>
  </si>
  <si>
    <t>Situación Hídrica</t>
  </si>
  <si>
    <t>Probabilidades de las Situaciones Hídricas</t>
  </si>
  <si>
    <t>Localidad:</t>
  </si>
  <si>
    <t>Años</t>
  </si>
  <si>
    <t>DP</t>
  </si>
  <si>
    <t>Anual</t>
  </si>
  <si>
    <t>Almacenajes</t>
  </si>
  <si>
    <t>Probabilidades de los Almacenajes</t>
  </si>
  <si>
    <t>S/D</t>
  </si>
  <si>
    <t>Tm</t>
  </si>
  <si>
    <r>
      <t xml:space="preserve">Latitud en radianes ( </t>
    </r>
    <r>
      <rPr>
        <sz val="11"/>
        <rFont val="Symbol"/>
        <family val="1"/>
        <charset val="2"/>
      </rPr>
      <t xml:space="preserve">f </t>
    </r>
    <r>
      <rPr>
        <sz val="11"/>
        <rFont val="Arial"/>
        <family val="2"/>
      </rPr>
      <t>)</t>
    </r>
  </si>
  <si>
    <t xml:space="preserve">    Radianes=(grados / 360)* 2 Pi</t>
  </si>
  <si>
    <t>Mes</t>
  </si>
  <si>
    <r>
      <t xml:space="preserve">d  </t>
    </r>
    <r>
      <rPr>
        <sz val="11"/>
        <rFont val="Arial"/>
        <family val="2"/>
      </rPr>
      <t>(rad)</t>
    </r>
  </si>
  <si>
    <t>H.A. (Rad)</t>
  </si>
  <si>
    <t>H.A. (hs)</t>
  </si>
  <si>
    <t>Coef.</t>
  </si>
  <si>
    <t>i</t>
  </si>
  <si>
    <t>I</t>
  </si>
  <si>
    <t>a</t>
  </si>
  <si>
    <t>IH</t>
  </si>
  <si>
    <t>Indice Hídrico</t>
  </si>
  <si>
    <t>IH -20</t>
  </si>
  <si>
    <t>IH 0</t>
  </si>
  <si>
    <t>IH 20</t>
  </si>
  <si>
    <t>B.H.S. V. 2.O</t>
  </si>
  <si>
    <t>Lat.</t>
  </si>
  <si>
    <t>Ingrese C.C.</t>
  </si>
  <si>
    <t>Ingrese Temperatura media mensual</t>
  </si>
  <si>
    <t>Ingrese Precipitación media mensual</t>
  </si>
  <si>
    <t xml:space="preserve">  Ingrese Año</t>
  </si>
  <si>
    <r>
      <t>Catedra de Agroclimatología. Facultad de Ciencias Agrarias (UNJu)</t>
    </r>
    <r>
      <rPr>
        <b/>
        <vertAlign val="superscript"/>
        <sz val="22"/>
        <color rgb="FF92D050"/>
        <rFont val="Calibri"/>
        <family val="2"/>
        <scheme val="minor"/>
      </rPr>
      <t>2</t>
    </r>
  </si>
  <si>
    <r>
      <t>Cátedra de Agroclimatología. Facultad de Ciencias Agrarias (UNJu)</t>
    </r>
    <r>
      <rPr>
        <b/>
        <vertAlign val="superscript"/>
        <sz val="22"/>
        <color rgb="FFFFD757"/>
        <rFont val="Calibri"/>
        <family val="2"/>
        <scheme val="minor"/>
      </rPr>
      <t>1</t>
    </r>
    <r>
      <rPr>
        <b/>
        <sz val="22"/>
        <color rgb="FFFFD757"/>
        <rFont val="Calibri"/>
        <family val="2"/>
        <scheme val="minor"/>
      </rPr>
      <t xml:space="preserve"> </t>
    </r>
  </si>
  <si>
    <r>
      <t>Cátedra de Climatología y Fenología Agrícolas. Facultad de Agronomía (UBA)</t>
    </r>
    <r>
      <rPr>
        <b/>
        <vertAlign val="superscript"/>
        <sz val="22"/>
        <color rgb="FFFFD757"/>
        <rFont val="Calibri"/>
        <family val="2"/>
        <scheme val="minor"/>
      </rPr>
      <t>2</t>
    </r>
  </si>
  <si>
    <r>
      <t>Hurtado Rafael</t>
    </r>
    <r>
      <rPr>
        <b/>
        <vertAlign val="superscript"/>
        <sz val="16"/>
        <color theme="9" tint="0.39997558519241921"/>
        <rFont val="Calibri"/>
        <family val="2"/>
        <scheme val="minor"/>
      </rPr>
      <t>1</t>
    </r>
    <r>
      <rPr>
        <b/>
        <sz val="16"/>
        <color theme="9" tint="0.39997558519241921"/>
        <rFont val="Calibri"/>
        <family val="2"/>
        <scheme val="minor"/>
      </rPr>
      <t>, Fernández Long María Elena</t>
    </r>
    <r>
      <rPr>
        <b/>
        <vertAlign val="superscript"/>
        <sz val="16"/>
        <color theme="9" tint="0.39997558519241921"/>
        <rFont val="Calibri"/>
        <family val="2"/>
        <scheme val="minor"/>
      </rPr>
      <t>2</t>
    </r>
    <r>
      <rPr>
        <b/>
        <sz val="16"/>
        <color theme="9" tint="0.39997558519241921"/>
        <rFont val="Calibri"/>
        <family val="2"/>
        <scheme val="minor"/>
      </rPr>
      <t xml:space="preserve">  y Alabar Fabio</t>
    </r>
    <r>
      <rPr>
        <b/>
        <vertAlign val="superscript"/>
        <sz val="16"/>
        <color theme="9" tint="0.39997558519241921"/>
        <rFont val="Calibri"/>
        <family val="2"/>
        <scheme val="minor"/>
      </rPr>
      <t>1</t>
    </r>
  </si>
  <si>
    <t>Hurtado R., Fernández Long M. E. y Alabar F.</t>
  </si>
  <si>
    <t>Ingrese Latitud (negativo para H.S.)</t>
  </si>
  <si>
    <r>
      <rPr>
        <b/>
        <sz val="14"/>
        <color rgb="FFFF0000"/>
        <rFont val="Arial"/>
        <family val="2"/>
      </rPr>
      <t xml:space="preserve">1. </t>
    </r>
    <r>
      <rPr>
        <sz val="14"/>
        <rFont val="Arial"/>
        <family val="2"/>
      </rPr>
      <t>Latitud (grados y minutos)</t>
    </r>
  </si>
  <si>
    <r>
      <rPr>
        <b/>
        <sz val="14"/>
        <color rgb="FFFF0000"/>
        <rFont val="Arial"/>
        <family val="2"/>
      </rPr>
      <t>2.</t>
    </r>
    <r>
      <rPr>
        <sz val="14"/>
        <color rgb="FFFF0000"/>
        <rFont val="Arial"/>
        <family val="2"/>
      </rPr>
      <t xml:space="preserve"> </t>
    </r>
    <r>
      <rPr>
        <sz val="14"/>
        <rFont val="Arial"/>
        <family val="2"/>
      </rPr>
      <t>Capacidad de Campo</t>
    </r>
  </si>
  <si>
    <r>
      <rPr>
        <b/>
        <sz val="14"/>
        <color rgb="FFFF0000"/>
        <rFont val="Arial"/>
        <family val="2"/>
      </rPr>
      <t>3.</t>
    </r>
    <r>
      <rPr>
        <sz val="14"/>
        <rFont val="Arial"/>
        <family val="2"/>
      </rPr>
      <t xml:space="preserve"> Temperatura media mensual</t>
    </r>
  </si>
  <si>
    <r>
      <rPr>
        <b/>
        <sz val="14"/>
        <color rgb="FFFF0000"/>
        <rFont val="Arial"/>
        <family val="2"/>
      </rPr>
      <t>4.</t>
    </r>
    <r>
      <rPr>
        <sz val="14"/>
        <rFont val="Arial"/>
        <family val="2"/>
      </rPr>
      <t xml:space="preserve"> Precipitación media mensual</t>
    </r>
  </si>
  <si>
    <r>
      <t xml:space="preserve">En la hoja </t>
    </r>
    <r>
      <rPr>
        <b/>
        <sz val="14"/>
        <color rgb="FFFFFF00"/>
        <rFont val="Arial"/>
        <family val="2"/>
      </rPr>
      <t>"Resultados"</t>
    </r>
    <r>
      <rPr>
        <sz val="14"/>
        <rFont val="Arial"/>
        <family val="2"/>
      </rPr>
      <t xml:space="preserve"> se presentan las variables estimadas  </t>
    </r>
  </si>
  <si>
    <r>
      <rPr>
        <b/>
        <i/>
        <sz val="14"/>
        <color rgb="FFFFFF00"/>
        <rFont val="Arial"/>
        <family val="2"/>
      </rPr>
      <t>1.</t>
    </r>
    <r>
      <rPr>
        <b/>
        <i/>
        <sz val="14"/>
        <color rgb="FF663300"/>
        <rFont val="Arial"/>
        <family val="2"/>
      </rPr>
      <t xml:space="preserve"> </t>
    </r>
    <r>
      <rPr>
        <b/>
        <i/>
        <sz val="14"/>
        <rFont val="Arial"/>
        <family val="2"/>
      </rPr>
      <t>Cultivo de Verano</t>
    </r>
  </si>
  <si>
    <r>
      <rPr>
        <b/>
        <i/>
        <sz val="14"/>
        <color rgb="FFFFFF00"/>
        <rFont val="Arial"/>
        <family val="2"/>
      </rPr>
      <t>2.</t>
    </r>
    <r>
      <rPr>
        <b/>
        <i/>
        <sz val="14"/>
        <rFont val="Arial"/>
        <family val="2"/>
      </rPr>
      <t xml:space="preserve"> Cultivo de Invierno</t>
    </r>
  </si>
  <si>
    <r>
      <rPr>
        <b/>
        <i/>
        <sz val="14"/>
        <color rgb="FFFFFF00"/>
        <rFont val="Arial"/>
        <family val="2"/>
      </rPr>
      <t>3.</t>
    </r>
    <r>
      <rPr>
        <b/>
        <i/>
        <sz val="14"/>
        <rFont val="Arial"/>
        <family val="2"/>
      </rPr>
      <t xml:space="preserve"> Anual</t>
    </r>
  </si>
  <si>
    <r>
      <rPr>
        <b/>
        <sz val="14"/>
        <color rgb="FFFFFF00"/>
        <rFont val="Arial"/>
        <family val="2"/>
      </rPr>
      <t>1.</t>
    </r>
    <r>
      <rPr>
        <b/>
        <i/>
        <sz val="14"/>
        <color theme="1"/>
        <rFont val="Arial"/>
        <family val="2"/>
      </rPr>
      <t xml:space="preserve">  Probabilidad de Situaciones Hídricas</t>
    </r>
  </si>
  <si>
    <r>
      <rPr>
        <b/>
        <sz val="14"/>
        <color rgb="FFFFFF00"/>
        <rFont val="Arial"/>
        <family val="2"/>
      </rPr>
      <t>2.</t>
    </r>
    <r>
      <rPr>
        <b/>
        <i/>
        <sz val="14"/>
        <color theme="3" tint="-0.249977111117893"/>
        <rFont val="Arial"/>
        <family val="2"/>
      </rPr>
      <t xml:space="preserve">  </t>
    </r>
    <r>
      <rPr>
        <b/>
        <i/>
        <sz val="14"/>
        <color theme="1"/>
        <rFont val="Arial"/>
        <family val="2"/>
      </rPr>
      <t>Probabilidad de Almacenajes</t>
    </r>
  </si>
  <si>
    <r>
      <rPr>
        <b/>
        <sz val="14"/>
        <color rgb="FFFFFF00"/>
        <rFont val="Arial"/>
        <family val="2"/>
      </rPr>
      <t>3.</t>
    </r>
    <r>
      <rPr>
        <b/>
        <i/>
        <sz val="14"/>
        <color theme="3" tint="-0.249977111117893"/>
        <rFont val="Arial"/>
        <family val="2"/>
      </rPr>
      <t xml:space="preserve">  </t>
    </r>
    <r>
      <rPr>
        <b/>
        <i/>
        <sz val="14"/>
        <color theme="1"/>
        <rFont val="Arial"/>
        <family val="2"/>
      </rPr>
      <t>Indice Hidrico</t>
    </r>
  </si>
  <si>
    <r>
      <rPr>
        <b/>
        <u/>
        <sz val="14"/>
        <rFont val="Arial"/>
        <family val="2"/>
      </rPr>
      <t>Ingrese en la hoja</t>
    </r>
    <r>
      <rPr>
        <b/>
        <u/>
        <sz val="14"/>
        <color rgb="FFBEF353"/>
        <rFont val="Arial"/>
        <family val="2"/>
      </rPr>
      <t xml:space="preserve"> "Datos" </t>
    </r>
    <r>
      <rPr>
        <b/>
        <u/>
        <sz val="14"/>
        <rFont val="Arial"/>
        <family val="2"/>
      </rPr>
      <t xml:space="preserve">la siguiente información: </t>
    </r>
  </si>
  <si>
    <r>
      <t xml:space="preserve">Planilla de cálculo del </t>
    </r>
    <r>
      <rPr>
        <b/>
        <sz val="16"/>
        <color rgb="FFFF0000"/>
        <rFont val="Calibri"/>
        <family val="2"/>
        <scheme val="minor"/>
      </rPr>
      <t>Balance Hidrológico Seriado</t>
    </r>
    <r>
      <rPr>
        <b/>
        <sz val="16"/>
        <color theme="1"/>
        <rFont val="Calibri"/>
        <family val="2"/>
        <scheme val="minor"/>
      </rPr>
      <t xml:space="preserve"> (Mensual consecutivo) </t>
    </r>
  </si>
  <si>
    <r>
      <t xml:space="preserve">En las hojas </t>
    </r>
    <r>
      <rPr>
        <b/>
        <sz val="14"/>
        <color rgb="FFFFC000"/>
        <rFont val="Arial"/>
        <family val="2"/>
      </rPr>
      <t>"Cultivos y Anual"</t>
    </r>
    <r>
      <rPr>
        <sz val="14"/>
        <rFont val="Arial"/>
        <family val="2"/>
      </rPr>
      <t xml:space="preserve"> se representa las S.H. para un: </t>
    </r>
    <r>
      <rPr>
        <b/>
        <sz val="14"/>
        <color theme="1"/>
        <rFont val="Arial"/>
        <family val="2"/>
      </rPr>
      <t/>
    </r>
  </si>
  <si>
    <t>Si no se dispone de información de temperatura y precipitación complete con "S/D".</t>
  </si>
  <si>
    <t>Santo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</si>
</sst>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0.00_)"/>
  </numFmts>
  <fonts count="4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name val="Symbol"/>
      <family val="1"/>
      <charset val="2"/>
    </font>
    <font>
      <sz val="11"/>
      <name val="Courier"/>
      <family val="3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</font>
    <font>
      <sz val="48"/>
      <color theme="3" tint="-0.249977111117893"/>
      <name val="Calibri"/>
      <family val="2"/>
      <scheme val="minor"/>
    </font>
    <font>
      <b/>
      <sz val="16"/>
      <color indexed="60"/>
      <name val="Arial"/>
      <family val="2"/>
    </font>
    <font>
      <b/>
      <sz val="12"/>
      <color theme="1"/>
      <name val="Arial"/>
      <family val="2"/>
    </font>
    <font>
      <b/>
      <sz val="22"/>
      <color rgb="FFFFD757"/>
      <name val="Calibri"/>
      <family val="2"/>
      <scheme val="minor"/>
    </font>
    <font>
      <b/>
      <vertAlign val="superscript"/>
      <sz val="22"/>
      <color rgb="FFFFD757"/>
      <name val="Calibri"/>
      <family val="2"/>
      <scheme val="minor"/>
    </font>
    <font>
      <b/>
      <vertAlign val="superscript"/>
      <sz val="22"/>
      <color rgb="FF92D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64"/>
      <color theme="3" tint="-0.249977111117893"/>
      <name val="Calibri"/>
      <family val="2"/>
      <scheme val="minor"/>
    </font>
    <font>
      <b/>
      <sz val="16"/>
      <color theme="9" tint="0.39997558519241921"/>
      <name val="Calibri"/>
      <family val="2"/>
      <scheme val="minor"/>
    </font>
    <font>
      <b/>
      <vertAlign val="superscript"/>
      <sz val="16"/>
      <color theme="9" tint="0.39997558519241921"/>
      <name val="Calibri"/>
      <family val="2"/>
      <scheme val="minor"/>
    </font>
    <font>
      <b/>
      <u/>
      <sz val="14"/>
      <color rgb="FFBEF353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i/>
      <u/>
      <sz val="14"/>
      <name val="Arial"/>
      <family val="2"/>
    </font>
    <font>
      <b/>
      <i/>
      <sz val="14"/>
      <color rgb="FF663300"/>
      <name val="Arial"/>
      <family val="2"/>
    </font>
    <font>
      <b/>
      <i/>
      <sz val="14"/>
      <name val="Arial"/>
      <family val="2"/>
    </font>
    <font>
      <b/>
      <sz val="14"/>
      <color rgb="FFFFFF0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4"/>
      <color theme="3" tint="-0.249977111117893"/>
      <name val="Arial"/>
      <family val="2"/>
    </font>
    <font>
      <b/>
      <sz val="14"/>
      <color rgb="FFFFC000"/>
      <name val="Arial"/>
      <family val="2"/>
    </font>
    <font>
      <b/>
      <i/>
      <sz val="14"/>
      <color rgb="FFFFFF00"/>
      <name val="Arial"/>
      <family val="2"/>
    </font>
    <font>
      <b/>
      <sz val="16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darkGray">
        <fgColor indexed="21"/>
        <bgColor indexed="17"/>
      </patternFill>
    </fill>
    <fill>
      <patternFill patternType="solid">
        <fgColor indexed="9"/>
        <bgColor indexed="24"/>
      </patternFill>
    </fill>
    <fill>
      <patternFill patternType="solid">
        <fgColor indexed="51"/>
        <bgColor indexed="21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-0.25098422193060094"/>
        </stop>
      </gradientFill>
    </fill>
    <fill>
      <patternFill patternType="solid">
        <fgColor theme="0" tint="-0.24997711111789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7030A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1" fontId="3" fillId="2" borderId="0" xfId="0" applyNumberFormat="1" applyFont="1" applyFill="1" applyBorder="1" applyAlignment="1" applyProtection="1">
      <alignment horizontal="center"/>
      <protection hidden="1"/>
    </xf>
    <xf numFmtId="1" fontId="3" fillId="2" borderId="4" xfId="0" applyNumberFormat="1" applyFont="1" applyFill="1" applyBorder="1" applyAlignment="1" applyProtection="1">
      <alignment horizontal="center"/>
      <protection hidden="1"/>
    </xf>
    <xf numFmtId="1" fontId="3" fillId="2" borderId="5" xfId="0" applyNumberFormat="1" applyFont="1" applyFill="1" applyBorder="1" applyAlignment="1" applyProtection="1">
      <alignment horizontal="center"/>
      <protection hidden="1"/>
    </xf>
    <xf numFmtId="1" fontId="3" fillId="2" borderId="6" xfId="0" applyNumberFormat="1" applyFont="1" applyFill="1" applyBorder="1" applyAlignment="1" applyProtection="1">
      <alignment horizontal="center"/>
      <protection hidden="1"/>
    </xf>
    <xf numFmtId="0" fontId="9" fillId="3" borderId="7" xfId="0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hidden="1"/>
    </xf>
    <xf numFmtId="1" fontId="3" fillId="2" borderId="11" xfId="0" applyNumberFormat="1" applyFont="1" applyFill="1" applyBorder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9" fillId="4" borderId="0" xfId="0" applyFont="1" applyFill="1" applyAlignment="1" applyProtection="1">
      <alignment horizontal="center"/>
      <protection hidden="1"/>
    </xf>
    <xf numFmtId="0" fontId="0" fillId="4" borderId="12" xfId="0" applyFill="1" applyBorder="1" applyAlignment="1" applyProtection="1">
      <alignment horizontal="center" vertical="center"/>
      <protection hidden="1"/>
    </xf>
    <xf numFmtId="0" fontId="9" fillId="3" borderId="7" xfId="0" applyFont="1" applyFill="1" applyBorder="1" applyAlignment="1" applyProtection="1">
      <alignment horizontal="center" vertical="center"/>
      <protection hidden="1"/>
    </xf>
    <xf numFmtId="0" fontId="5" fillId="5" borderId="7" xfId="0" applyFont="1" applyFill="1" applyBorder="1" applyAlignment="1" applyProtection="1">
      <alignment horizontal="center" wrapText="1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5" fillId="5" borderId="21" xfId="0" applyFont="1" applyFill="1" applyBorder="1" applyAlignment="1" applyProtection="1">
      <alignment horizontal="center" wrapText="1"/>
      <protection hidden="1"/>
    </xf>
    <xf numFmtId="0" fontId="5" fillId="5" borderId="13" xfId="0" applyFont="1" applyFill="1" applyBorder="1" applyAlignment="1" applyProtection="1">
      <alignment horizontal="center" wrapText="1"/>
      <protection hidden="1"/>
    </xf>
    <xf numFmtId="0" fontId="5" fillId="5" borderId="11" xfId="0" applyFont="1" applyFill="1" applyBorder="1" applyAlignment="1" applyProtection="1">
      <alignment horizontal="center" wrapText="1"/>
      <protection hidden="1"/>
    </xf>
    <xf numFmtId="0" fontId="5" fillId="5" borderId="9" xfId="0" applyFont="1" applyFill="1" applyBorder="1" applyAlignment="1" applyProtection="1">
      <alignment horizontal="center" wrapText="1"/>
      <protection hidden="1"/>
    </xf>
    <xf numFmtId="0" fontId="0" fillId="4" borderId="10" xfId="0" applyFill="1" applyBorder="1" applyAlignment="1" applyProtection="1">
      <alignment horizontal="center"/>
      <protection hidden="1"/>
    </xf>
    <xf numFmtId="0" fontId="5" fillId="5" borderId="6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2" fontId="5" fillId="5" borderId="9" xfId="0" applyNumberFormat="1" applyFont="1" applyFill="1" applyBorder="1" applyAlignment="1" applyProtection="1">
      <alignment horizontal="center" wrapText="1"/>
      <protection hidden="1"/>
    </xf>
    <xf numFmtId="2" fontId="5" fillId="5" borderId="10" xfId="0" applyNumberFormat="1" applyFont="1" applyFill="1" applyBorder="1" applyAlignment="1" applyProtection="1">
      <alignment horizontal="center" wrapText="1"/>
      <protection hidden="1"/>
    </xf>
    <xf numFmtId="1" fontId="3" fillId="2" borderId="22" xfId="0" applyNumberFormat="1" applyFont="1" applyFill="1" applyBorder="1" applyAlignment="1" applyProtection="1">
      <alignment horizontal="center"/>
      <protection hidden="1"/>
    </xf>
    <xf numFmtId="1" fontId="3" fillId="2" borderId="23" xfId="0" applyNumberFormat="1" applyFont="1" applyFill="1" applyBorder="1" applyAlignment="1" applyProtection="1">
      <alignment horizontal="center"/>
      <protection hidden="1"/>
    </xf>
    <xf numFmtId="1" fontId="3" fillId="2" borderId="14" xfId="0" applyNumberFormat="1" applyFont="1" applyFill="1" applyBorder="1" applyAlignment="1" applyProtection="1">
      <alignment horizontal="center"/>
      <protection hidden="1"/>
    </xf>
    <xf numFmtId="1" fontId="3" fillId="2" borderId="8" xfId="0" applyNumberFormat="1" applyFont="1" applyFill="1" applyBorder="1" applyAlignment="1" applyProtection="1">
      <alignment horizontal="center"/>
      <protection hidden="1"/>
    </xf>
    <xf numFmtId="1" fontId="3" fillId="2" borderId="24" xfId="0" applyNumberFormat="1" applyFont="1" applyFill="1" applyBorder="1" applyAlignment="1" applyProtection="1">
      <alignment horizontal="center"/>
      <protection hidden="1"/>
    </xf>
    <xf numFmtId="1" fontId="0" fillId="4" borderId="0" xfId="0" applyNumberFormat="1" applyFill="1" applyAlignment="1" applyProtection="1">
      <alignment horizontal="center"/>
      <protection hidden="1"/>
    </xf>
    <xf numFmtId="0" fontId="0" fillId="0" borderId="0" xfId="0"/>
    <xf numFmtId="0" fontId="0" fillId="4" borderId="7" xfId="0" applyFill="1" applyBorder="1" applyAlignment="1" applyProtection="1">
      <alignment horizontal="center"/>
      <protection hidden="1"/>
    </xf>
    <xf numFmtId="0" fontId="0" fillId="0" borderId="0" xfId="0"/>
    <xf numFmtId="0" fontId="0" fillId="0" borderId="0" xfId="0" applyFill="1" applyBorder="1"/>
    <xf numFmtId="0" fontId="20" fillId="0" borderId="0" xfId="0" applyFont="1" applyFill="1" applyBorder="1" applyAlignment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Fill="1" applyBorder="1"/>
    <xf numFmtId="0" fontId="0" fillId="0" borderId="23" xfId="0" applyFill="1" applyBorder="1"/>
    <xf numFmtId="0" fontId="0" fillId="0" borderId="23" xfId="0" applyBorder="1"/>
    <xf numFmtId="0" fontId="0" fillId="0" borderId="14" xfId="0" applyBorder="1"/>
    <xf numFmtId="0" fontId="0" fillId="0" borderId="8" xfId="0" applyFill="1" applyBorder="1"/>
    <xf numFmtId="0" fontId="0" fillId="0" borderId="0" xfId="0" applyBorder="1"/>
    <xf numFmtId="0" fontId="0" fillId="0" borderId="4" xfId="0" applyBorder="1"/>
    <xf numFmtId="0" fontId="0" fillId="0" borderId="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Fill="1" applyBorder="1"/>
    <xf numFmtId="0" fontId="0" fillId="0" borderId="5" xfId="0" applyFill="1" applyBorder="1"/>
    <xf numFmtId="0" fontId="0" fillId="0" borderId="5" xfId="0" applyBorder="1"/>
    <xf numFmtId="0" fontId="0" fillId="0" borderId="6" xfId="0" applyBorder="1"/>
    <xf numFmtId="0" fontId="0" fillId="12" borderId="0" xfId="0" applyFill="1" applyProtection="1">
      <protection hidden="1"/>
    </xf>
    <xf numFmtId="0" fontId="0" fillId="12" borderId="0" xfId="0" applyFill="1" applyAlignment="1"/>
    <xf numFmtId="0" fontId="11" fillId="12" borderId="8" xfId="0" applyFont="1" applyFill="1" applyBorder="1" applyAlignment="1" applyProtection="1">
      <protection hidden="1"/>
    </xf>
    <xf numFmtId="0" fontId="21" fillId="10" borderId="22" xfId="0" applyFont="1" applyFill="1" applyBorder="1" applyAlignment="1" applyProtection="1">
      <alignment vertical="center"/>
      <protection hidden="1"/>
    </xf>
    <xf numFmtId="0" fontId="21" fillId="10" borderId="23" xfId="0" applyFont="1" applyFill="1" applyBorder="1" applyAlignment="1" applyProtection="1">
      <alignment vertical="center"/>
      <protection hidden="1"/>
    </xf>
    <xf numFmtId="0" fontId="21" fillId="10" borderId="14" xfId="0" applyFont="1" applyFill="1" applyBorder="1" applyAlignment="1" applyProtection="1">
      <alignment vertical="center"/>
      <protection hidden="1"/>
    </xf>
    <xf numFmtId="165" fontId="22" fillId="10" borderId="8" xfId="0" applyNumberFormat="1" applyFont="1" applyFill="1" applyBorder="1" applyAlignment="1" applyProtection="1">
      <protection hidden="1"/>
    </xf>
    <xf numFmtId="165" fontId="22" fillId="10" borderId="0" xfId="0" applyNumberFormat="1" applyFont="1" applyFill="1" applyBorder="1" applyAlignment="1" applyProtection="1">
      <protection hidden="1"/>
    </xf>
    <xf numFmtId="165" fontId="22" fillId="10" borderId="4" xfId="0" applyNumberFormat="1" applyFont="1" applyFill="1" applyBorder="1" applyAlignment="1" applyProtection="1">
      <protection hidden="1"/>
    </xf>
    <xf numFmtId="0" fontId="30" fillId="0" borderId="0" xfId="0" applyFont="1" applyFill="1"/>
    <xf numFmtId="0" fontId="31" fillId="0" borderId="0" xfId="0" applyFont="1" applyFill="1"/>
    <xf numFmtId="0" fontId="32" fillId="0" borderId="0" xfId="0" applyFont="1" applyFill="1"/>
    <xf numFmtId="0" fontId="33" fillId="0" borderId="0" xfId="0" applyFont="1" applyFill="1"/>
    <xf numFmtId="0" fontId="33" fillId="0" borderId="0" xfId="0" applyFont="1"/>
    <xf numFmtId="0" fontId="33" fillId="13" borderId="0" xfId="0" applyFont="1" applyFill="1"/>
    <xf numFmtId="0" fontId="33" fillId="14" borderId="0" xfId="0" applyFont="1" applyFill="1"/>
    <xf numFmtId="0" fontId="33" fillId="15" borderId="0" xfId="0" applyFont="1" applyFill="1"/>
    <xf numFmtId="0" fontId="33" fillId="16" borderId="0" xfId="0" applyFont="1" applyFill="1"/>
    <xf numFmtId="0" fontId="36" fillId="16" borderId="0" xfId="0" applyFont="1" applyFill="1"/>
    <xf numFmtId="0" fontId="36" fillId="14" borderId="0" xfId="0" applyFont="1" applyFill="1"/>
    <xf numFmtId="0" fontId="36" fillId="13" borderId="0" xfId="0" applyFont="1" applyFill="1"/>
    <xf numFmtId="0" fontId="38" fillId="13" borderId="0" xfId="0" applyFont="1" applyFill="1"/>
    <xf numFmtId="0" fontId="38" fillId="14" borderId="0" xfId="0" applyFont="1" applyFill="1"/>
    <xf numFmtId="0" fontId="38" fillId="16" borderId="0" xfId="0" applyFont="1" applyFill="1"/>
    <xf numFmtId="0" fontId="32" fillId="15" borderId="0" xfId="0" applyFont="1" applyFill="1"/>
    <xf numFmtId="1" fontId="0" fillId="12" borderId="0" xfId="0" applyNumberFormat="1" applyFill="1" applyProtection="1">
      <protection hidden="1"/>
    </xf>
    <xf numFmtId="0" fontId="0" fillId="12" borderId="0" xfId="0" applyFill="1" applyAlignment="1" applyProtection="1">
      <alignment horizontal="center"/>
      <protection hidden="1"/>
    </xf>
    <xf numFmtId="0" fontId="38" fillId="0" borderId="0" xfId="0" applyFont="1" applyFill="1"/>
    <xf numFmtId="0" fontId="10" fillId="4" borderId="0" xfId="0" applyFont="1" applyFill="1" applyBorder="1" applyAlignment="1" applyProtection="1">
      <alignment horizontal="center"/>
    </xf>
    <xf numFmtId="1" fontId="13" fillId="8" borderId="12" xfId="0" applyNumberFormat="1" applyFont="1" applyFill="1" applyBorder="1" applyProtection="1"/>
    <xf numFmtId="1" fontId="13" fillId="8" borderId="21" xfId="0" applyNumberFormat="1" applyFont="1" applyFill="1" applyBorder="1" applyProtection="1"/>
    <xf numFmtId="1" fontId="13" fillId="8" borderId="13" xfId="0" applyNumberFormat="1" applyFont="1" applyFill="1" applyBorder="1" applyProtection="1"/>
    <xf numFmtId="0" fontId="0" fillId="4" borderId="0" xfId="0" applyFill="1" applyProtection="1"/>
    <xf numFmtId="0" fontId="0" fillId="4" borderId="0" xfId="0" applyFill="1" applyBorder="1" applyProtection="1"/>
    <xf numFmtId="0" fontId="0" fillId="12" borderId="0" xfId="0" applyFill="1" applyProtection="1"/>
    <xf numFmtId="0" fontId="0" fillId="0" borderId="0" xfId="0" applyProtection="1"/>
    <xf numFmtId="0" fontId="10" fillId="4" borderId="0" xfId="0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15" fillId="0" borderId="0" xfId="0" applyFont="1" applyProtection="1"/>
    <xf numFmtId="164" fontId="11" fillId="0" borderId="0" xfId="0" applyNumberFormat="1" applyFont="1" applyProtection="1"/>
    <xf numFmtId="166" fontId="16" fillId="0" borderId="0" xfId="0" applyNumberFormat="1" applyFont="1" applyFill="1" applyAlignment="1" applyProtection="1">
      <alignment horizontal="left"/>
    </xf>
    <xf numFmtId="0" fontId="15" fillId="4" borderId="0" xfId="0" applyFont="1" applyFill="1" applyBorder="1" applyProtection="1"/>
    <xf numFmtId="1" fontId="0" fillId="4" borderId="0" xfId="0" applyNumberFormat="1" applyFill="1" applyProtection="1"/>
    <xf numFmtId="166" fontId="16" fillId="0" borderId="0" xfId="0" applyNumberFormat="1" applyFont="1" applyFill="1" applyAlignment="1" applyProtection="1">
      <alignment horizontal="center"/>
    </xf>
    <xf numFmtId="0" fontId="14" fillId="0" borderId="0" xfId="0" applyFont="1" applyProtection="1"/>
    <xf numFmtId="166" fontId="17" fillId="0" borderId="0" xfId="0" applyNumberFormat="1" applyFont="1" applyFill="1" applyAlignment="1" applyProtection="1">
      <alignment horizontal="left"/>
    </xf>
    <xf numFmtId="166" fontId="11" fillId="0" borderId="0" xfId="0" applyNumberFormat="1" applyFont="1" applyProtection="1"/>
    <xf numFmtId="166" fontId="18" fillId="0" borderId="0" xfId="0" applyNumberFormat="1" applyFont="1" applyFill="1" applyAlignment="1" applyProtection="1">
      <alignment horizontal="left"/>
    </xf>
    <xf numFmtId="166" fontId="16" fillId="0" borderId="0" xfId="0" applyNumberFormat="1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166" fontId="16" fillId="4" borderId="0" xfId="0" applyNumberFormat="1" applyFont="1" applyFill="1" applyAlignment="1" applyProtection="1">
      <alignment horizontal="center"/>
    </xf>
    <xf numFmtId="166" fontId="16" fillId="12" borderId="0" xfId="0" applyNumberFormat="1" applyFont="1" applyFill="1" applyAlignment="1" applyProtection="1">
      <alignment horizontal="center"/>
    </xf>
    <xf numFmtId="0" fontId="19" fillId="4" borderId="0" xfId="0" applyFont="1" applyFill="1" applyBorder="1" applyAlignment="1" applyProtection="1">
      <alignment horizontal="center" vertical="center"/>
    </xf>
    <xf numFmtId="1" fontId="19" fillId="4" borderId="0" xfId="0" applyNumberFormat="1" applyFont="1" applyFill="1" applyBorder="1" applyAlignment="1" applyProtection="1">
      <alignment horizontal="center" vertical="center"/>
    </xf>
    <xf numFmtId="1" fontId="12" fillId="4" borderId="0" xfId="0" applyNumberFormat="1" applyFont="1" applyFill="1" applyProtection="1"/>
    <xf numFmtId="1" fontId="11" fillId="0" borderId="0" xfId="0" applyNumberFormat="1" applyFont="1" applyProtection="1"/>
    <xf numFmtId="1" fontId="11" fillId="4" borderId="0" xfId="0" applyNumberFormat="1" applyFont="1" applyFill="1" applyProtection="1"/>
    <xf numFmtId="1" fontId="11" fillId="12" borderId="0" xfId="0" applyNumberFormat="1" applyFont="1" applyFill="1" applyProtection="1"/>
    <xf numFmtId="0" fontId="8" fillId="7" borderId="22" xfId="0" applyFont="1" applyFill="1" applyBorder="1" applyAlignment="1" applyProtection="1">
      <alignment vertical="center" wrapText="1"/>
    </xf>
    <xf numFmtId="0" fontId="8" fillId="0" borderId="7" xfId="0" applyFont="1" applyFill="1" applyBorder="1" applyAlignment="1" applyProtection="1">
      <alignment horizontal="center" wrapText="1"/>
    </xf>
    <xf numFmtId="1" fontId="8" fillId="0" borderId="7" xfId="0" applyNumberFormat="1" applyFont="1" applyFill="1" applyBorder="1" applyAlignment="1" applyProtection="1">
      <alignment horizontal="center" wrapText="1"/>
    </xf>
    <xf numFmtId="0" fontId="0" fillId="4" borderId="5" xfId="0" applyFill="1" applyBorder="1" applyProtection="1"/>
    <xf numFmtId="0" fontId="6" fillId="5" borderId="0" xfId="0" applyFont="1" applyFill="1" applyBorder="1" applyAlignment="1" applyProtection="1">
      <alignment vertical="top" wrapText="1"/>
    </xf>
    <xf numFmtId="1" fontId="0" fillId="3" borderId="0" xfId="0" applyNumberFormat="1" applyFill="1" applyBorder="1" applyProtection="1"/>
    <xf numFmtId="1" fontId="5" fillId="5" borderId="0" xfId="0" applyNumberFormat="1" applyFont="1" applyFill="1" applyBorder="1" applyAlignment="1" applyProtection="1">
      <alignment horizontal="center" wrapText="1"/>
    </xf>
    <xf numFmtId="0" fontId="9" fillId="0" borderId="7" xfId="0" applyFont="1" applyBorder="1" applyAlignment="1" applyProtection="1">
      <alignment vertical="center"/>
    </xf>
    <xf numFmtId="0" fontId="0" fillId="4" borderId="13" xfId="0" applyFill="1" applyBorder="1" applyProtection="1"/>
    <xf numFmtId="0" fontId="8" fillId="0" borderId="13" xfId="0" applyFont="1" applyFill="1" applyBorder="1" applyAlignment="1" applyProtection="1">
      <alignment horizontal="center" wrapText="1"/>
    </xf>
    <xf numFmtId="1" fontId="8" fillId="0" borderId="14" xfId="0" applyNumberFormat="1" applyFont="1" applyFill="1" applyBorder="1" applyAlignment="1" applyProtection="1">
      <alignment horizontal="center" wrapText="1"/>
    </xf>
    <xf numFmtId="0" fontId="0" fillId="0" borderId="7" xfId="0" applyBorder="1" applyProtection="1"/>
    <xf numFmtId="0" fontId="6" fillId="5" borderId="6" xfId="0" applyFont="1" applyFill="1" applyBorder="1" applyAlignment="1" applyProtection="1">
      <alignment vertical="top" wrapText="1"/>
    </xf>
    <xf numFmtId="1" fontId="9" fillId="3" borderId="11" xfId="0" applyNumberFormat="1" applyFont="1" applyFill="1" applyBorder="1" applyAlignment="1" applyProtection="1">
      <alignment horizontal="center" wrapText="1"/>
    </xf>
    <xf numFmtId="1" fontId="5" fillId="5" borderId="11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vertical="top" wrapText="1"/>
    </xf>
    <xf numFmtId="0" fontId="6" fillId="5" borderId="5" xfId="0" applyFont="1" applyFill="1" applyBorder="1" applyAlignment="1" applyProtection="1">
      <alignment vertical="top" wrapText="1"/>
    </xf>
    <xf numFmtId="1" fontId="5" fillId="5" borderId="7" xfId="0" applyNumberFormat="1" applyFont="1" applyFill="1" applyBorder="1" applyAlignment="1" applyProtection="1">
      <alignment horizontal="center" wrapText="1"/>
    </xf>
    <xf numFmtId="0" fontId="2" fillId="4" borderId="4" xfId="0" applyFont="1" applyFill="1" applyBorder="1" applyAlignment="1" applyProtection="1">
      <alignment horizontal="center" vertical="top" wrapText="1"/>
    </xf>
    <xf numFmtId="0" fontId="4" fillId="6" borderId="10" xfId="0" applyFont="1" applyFill="1" applyBorder="1" applyAlignment="1" applyProtection="1">
      <alignment horizontal="left" wrapText="1"/>
    </xf>
    <xf numFmtId="1" fontId="3" fillId="2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/>
    <xf numFmtId="1" fontId="3" fillId="2" borderId="17" xfId="0" applyNumberFormat="1" applyFont="1" applyFill="1" applyBorder="1" applyAlignment="1" applyProtection="1"/>
    <xf numFmtId="1" fontId="5" fillId="5" borderId="9" xfId="0" applyNumberFormat="1" applyFont="1" applyFill="1" applyBorder="1" applyAlignment="1" applyProtection="1">
      <alignment horizontal="center" wrapText="1"/>
    </xf>
    <xf numFmtId="1" fontId="3" fillId="2" borderId="3" xfId="0" applyNumberFormat="1" applyFont="1" applyFill="1" applyBorder="1" applyAlignment="1" applyProtection="1"/>
    <xf numFmtId="1" fontId="3" fillId="2" borderId="1" xfId="0" applyNumberFormat="1" applyFont="1" applyFill="1" applyBorder="1" applyAlignment="1" applyProtection="1"/>
    <xf numFmtId="1" fontId="3" fillId="2" borderId="2" xfId="0" applyNumberFormat="1" applyFont="1" applyFill="1" applyBorder="1" applyAlignment="1" applyProtection="1"/>
    <xf numFmtId="0" fontId="4" fillId="6" borderId="7" xfId="0" applyFont="1" applyFill="1" applyBorder="1" applyAlignment="1" applyProtection="1">
      <alignment horizontal="left" wrapText="1"/>
    </xf>
    <xf numFmtId="1" fontId="3" fillId="2" borderId="18" xfId="0" applyNumberFormat="1" applyFont="1" applyFill="1" applyBorder="1" applyAlignment="1" applyProtection="1"/>
    <xf numFmtId="1" fontId="3" fillId="2" borderId="19" xfId="0" applyNumberFormat="1" applyFont="1" applyFill="1" applyBorder="1" applyAlignment="1" applyProtection="1"/>
    <xf numFmtId="1" fontId="3" fillId="2" borderId="20" xfId="0" applyNumberFormat="1" applyFont="1" applyFill="1" applyBorder="1" applyAlignment="1" applyProtection="1"/>
    <xf numFmtId="1" fontId="5" fillId="5" borderId="10" xfId="0" applyNumberFormat="1" applyFont="1" applyFill="1" applyBorder="1" applyAlignment="1" applyProtection="1">
      <alignment horizontal="center" wrapText="1"/>
    </xf>
    <xf numFmtId="0" fontId="2" fillId="4" borderId="6" xfId="0" applyFont="1" applyFill="1" applyBorder="1" applyAlignment="1" applyProtection="1">
      <alignment horizontal="center" vertical="top" wrapText="1"/>
    </xf>
    <xf numFmtId="1" fontId="9" fillId="3" borderId="7" xfId="0" applyNumberFormat="1" applyFont="1" applyFill="1" applyBorder="1" applyAlignment="1" applyProtection="1">
      <alignment horizontal="center" wrapText="1"/>
    </xf>
    <xf numFmtId="0" fontId="8" fillId="4" borderId="0" xfId="0" applyFont="1" applyFill="1" applyBorder="1" applyAlignment="1" applyProtection="1">
      <alignment horizontal="center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1" fillId="4" borderId="0" xfId="0" applyFont="1" applyFill="1" applyProtection="1"/>
    <xf numFmtId="1" fontId="0" fillId="12" borderId="0" xfId="0" applyNumberFormat="1" applyFill="1" applyProtection="1"/>
    <xf numFmtId="0" fontId="5" fillId="5" borderId="0" xfId="0" applyFont="1" applyFill="1" applyBorder="1" applyAlignment="1" applyProtection="1">
      <alignment horizontal="center" wrapText="1"/>
      <protection hidden="1"/>
    </xf>
    <xf numFmtId="164" fontId="0" fillId="12" borderId="0" xfId="0" applyNumberFormat="1" applyFill="1" applyProtection="1"/>
    <xf numFmtId="164" fontId="0" fillId="4" borderId="0" xfId="0" applyNumberFormat="1" applyFill="1" applyProtection="1"/>
    <xf numFmtId="0" fontId="5" fillId="5" borderId="23" xfId="0" applyFont="1" applyFill="1" applyBorder="1" applyAlignment="1" applyProtection="1">
      <alignment horizontal="center" wrapText="1"/>
      <protection hidden="1"/>
    </xf>
    <xf numFmtId="0" fontId="5" fillId="5" borderId="14" xfId="0" applyFont="1" applyFill="1" applyBorder="1" applyAlignment="1" applyProtection="1">
      <alignment horizontal="center" wrapText="1"/>
      <protection hidden="1"/>
    </xf>
    <xf numFmtId="0" fontId="5" fillId="5" borderId="10" xfId="0" applyFont="1" applyFill="1" applyBorder="1" applyAlignment="1" applyProtection="1">
      <alignment horizontal="center" wrapText="1"/>
      <protection hidden="1"/>
    </xf>
    <xf numFmtId="2" fontId="5" fillId="5" borderId="8" xfId="0" applyNumberFormat="1" applyFont="1" applyFill="1" applyBorder="1" applyAlignment="1" applyProtection="1">
      <alignment horizontal="center" wrapText="1"/>
      <protection hidden="1"/>
    </xf>
    <xf numFmtId="2" fontId="5" fillId="5" borderId="24" xfId="0" applyNumberFormat="1" applyFont="1" applyFill="1" applyBorder="1" applyAlignment="1" applyProtection="1">
      <alignment horizontal="center" wrapText="1"/>
      <protection hidden="1"/>
    </xf>
    <xf numFmtId="2" fontId="5" fillId="5" borderId="11" xfId="0" applyNumberFormat="1" applyFont="1" applyFill="1" applyBorder="1" applyAlignment="1" applyProtection="1">
      <alignment horizontal="center" wrapText="1"/>
      <protection hidden="1"/>
    </xf>
    <xf numFmtId="0" fontId="5" fillId="5" borderId="4" xfId="0" applyFont="1" applyFill="1" applyBorder="1" applyAlignment="1" applyProtection="1">
      <alignment horizontal="center" wrapText="1"/>
      <protection hidden="1"/>
    </xf>
    <xf numFmtId="0" fontId="0" fillId="4" borderId="0" xfId="0" applyFill="1" applyProtection="1">
      <protection locked="0"/>
    </xf>
    <xf numFmtId="0" fontId="0" fillId="12" borderId="0" xfId="0" applyFill="1" applyProtection="1">
      <protection locked="0"/>
    </xf>
    <xf numFmtId="0" fontId="0" fillId="0" borderId="0" xfId="0" applyProtection="1">
      <protection locked="0"/>
    </xf>
    <xf numFmtId="0" fontId="9" fillId="4" borderId="0" xfId="0" applyFont="1" applyFill="1" applyAlignment="1" applyProtection="1">
      <alignment horizontal="center"/>
      <protection locked="0"/>
    </xf>
    <xf numFmtId="1" fontId="9" fillId="4" borderId="0" xfId="0" applyNumberFormat="1" applyFont="1" applyFill="1" applyAlignment="1" applyProtection="1">
      <alignment horizontal="center"/>
      <protection locked="0"/>
    </xf>
    <xf numFmtId="1" fontId="0" fillId="4" borderId="0" xfId="0" applyNumberFormat="1" applyFill="1" applyProtection="1">
      <protection locked="0"/>
    </xf>
    <xf numFmtId="0" fontId="8" fillId="4" borderId="7" xfId="0" applyFont="1" applyFill="1" applyBorder="1" applyAlignment="1" applyProtection="1">
      <alignment horizontal="center"/>
      <protection locked="0"/>
    </xf>
    <xf numFmtId="0" fontId="0" fillId="9" borderId="25" xfId="0" applyFill="1" applyBorder="1" applyProtection="1">
      <protection locked="0"/>
    </xf>
    <xf numFmtId="0" fontId="0" fillId="9" borderId="26" xfId="0" applyFill="1" applyBorder="1" applyProtection="1"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1" fontId="8" fillId="4" borderId="0" xfId="0" applyNumberFormat="1" applyFont="1" applyFill="1" applyProtection="1">
      <protection locked="0"/>
    </xf>
    <xf numFmtId="0" fontId="0" fillId="4" borderId="0" xfId="0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4" borderId="0" xfId="0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horizontal="center" wrapText="1"/>
      <protection locked="0"/>
    </xf>
    <xf numFmtId="0" fontId="8" fillId="0" borderId="11" xfId="0" applyFont="1" applyFill="1" applyBorder="1" applyAlignment="1" applyProtection="1">
      <alignment horizontal="center" wrapText="1"/>
      <protection locked="0"/>
    </xf>
    <xf numFmtId="0" fontId="0" fillId="4" borderId="11" xfId="0" applyFill="1" applyBorder="1" applyProtection="1">
      <protection locked="0"/>
    </xf>
    <xf numFmtId="164" fontId="0" fillId="3" borderId="23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12" borderId="0" xfId="0" applyNumberFormat="1" applyFill="1" applyProtection="1">
      <protection locked="0"/>
    </xf>
    <xf numFmtId="1" fontId="0" fillId="0" borderId="0" xfId="0" applyNumberFormat="1" applyProtection="1">
      <protection locked="0"/>
    </xf>
    <xf numFmtId="0" fontId="26" fillId="11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 readingOrder="1"/>
    </xf>
    <xf numFmtId="0" fontId="28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 wrapText="1" readingOrder="1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21" fillId="10" borderId="22" xfId="0" applyFont="1" applyFill="1" applyBorder="1" applyAlignment="1" applyProtection="1">
      <alignment horizontal="center" vertical="center"/>
      <protection locked="0"/>
    </xf>
    <xf numFmtId="0" fontId="21" fillId="10" borderId="23" xfId="0" applyFont="1" applyFill="1" applyBorder="1" applyAlignment="1" applyProtection="1">
      <alignment horizontal="center" vertical="center"/>
      <protection locked="0"/>
    </xf>
    <xf numFmtId="0" fontId="21" fillId="10" borderId="14" xfId="0" applyFont="1" applyFill="1" applyBorder="1" applyAlignment="1" applyProtection="1">
      <alignment horizontal="center" vertical="center"/>
      <protection locked="0"/>
    </xf>
    <xf numFmtId="165" fontId="22" fillId="10" borderId="8" xfId="0" applyNumberFormat="1" applyFont="1" applyFill="1" applyBorder="1" applyAlignment="1" applyProtection="1">
      <alignment horizontal="center"/>
      <protection locked="0"/>
    </xf>
    <xf numFmtId="165" fontId="22" fillId="10" borderId="0" xfId="0" applyNumberFormat="1" applyFont="1" applyFill="1" applyBorder="1" applyAlignment="1" applyProtection="1">
      <alignment horizontal="center"/>
      <protection locked="0"/>
    </xf>
    <xf numFmtId="165" fontId="22" fillId="10" borderId="4" xfId="0" applyNumberFormat="1" applyFont="1" applyFill="1" applyBorder="1" applyAlignment="1" applyProtection="1">
      <alignment horizontal="center"/>
      <protection locked="0"/>
    </xf>
    <xf numFmtId="165" fontId="22" fillId="10" borderId="24" xfId="0" applyNumberFormat="1" applyFont="1" applyFill="1" applyBorder="1" applyAlignment="1" applyProtection="1">
      <alignment horizontal="center"/>
      <protection locked="0"/>
    </xf>
    <xf numFmtId="165" fontId="22" fillId="10" borderId="5" xfId="0" applyNumberFormat="1" applyFont="1" applyFill="1" applyBorder="1" applyAlignment="1" applyProtection="1">
      <alignment horizontal="center"/>
      <protection locked="0"/>
    </xf>
    <xf numFmtId="165" fontId="22" fillId="10" borderId="6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21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10" fillId="3" borderId="12" xfId="0" applyFont="1" applyFill="1" applyBorder="1" applyAlignment="1" applyProtection="1">
      <alignment horizontal="center" vertical="center"/>
      <protection hidden="1"/>
    </xf>
    <xf numFmtId="0" fontId="10" fillId="3" borderId="21" xfId="0" applyFont="1" applyFill="1" applyBorder="1" applyAlignment="1" applyProtection="1">
      <alignment horizontal="center"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165" fontId="22" fillId="10" borderId="24" xfId="0" applyNumberFormat="1" applyFont="1" applyFill="1" applyBorder="1" applyAlignment="1" applyProtection="1">
      <alignment horizontal="center"/>
      <protection hidden="1"/>
    </xf>
    <xf numFmtId="165" fontId="22" fillId="10" borderId="5" xfId="0" applyNumberFormat="1" applyFont="1" applyFill="1" applyBorder="1" applyAlignment="1" applyProtection="1">
      <alignment horizontal="center"/>
      <protection hidden="1"/>
    </xf>
    <xf numFmtId="165" fontId="22" fillId="10" borderId="6" xfId="0" applyNumberFormat="1" applyFont="1" applyFill="1" applyBorder="1" applyAlignment="1" applyProtection="1">
      <alignment horizontal="center"/>
      <protection hidden="1"/>
    </xf>
    <xf numFmtId="0" fontId="9" fillId="0" borderId="12" xfId="0" applyFont="1" applyFill="1" applyBorder="1" applyAlignment="1" applyProtection="1">
      <alignment horizontal="center" vertical="center"/>
      <protection hidden="1"/>
    </xf>
    <xf numFmtId="0" fontId="9" fillId="0" borderId="13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8000"/>
      <color rgb="FFCC6600"/>
      <color rgb="FF2A866C"/>
      <color rgb="FFBEF353"/>
      <color rgb="FF663300"/>
      <color rgb="FF800000"/>
      <color rgb="FF33CC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115868655011238E-2"/>
          <c:y val="2.4811895278609934E-2"/>
          <c:w val="0.94290225597680966"/>
          <c:h val="0.83297686153809081"/>
        </c:manualLayout>
      </c:layout>
      <c:scatterChart>
        <c:scatterStyle val="smoothMarker"/>
        <c:varyColors val="0"/>
        <c:ser>
          <c:idx val="1"/>
          <c:order val="0"/>
          <c:tx>
            <c:strRef>
              <c:f>Resultados!$L$40</c:f>
              <c:strCache>
                <c:ptCount val="1"/>
                <c:pt idx="0">
                  <c:v>NOV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Resultados!$L$41:$L$140</c:f>
              <c:numCache>
                <c:formatCode>0</c:formatCode>
                <c:ptCount val="100"/>
                <c:pt idx="0">
                  <c:v>-111.40700939101147</c:v>
                </c:pt>
                <c:pt idx="1">
                  <c:v>-110.62697882238871</c:v>
                </c:pt>
                <c:pt idx="2">
                  <c:v>-109.84694825376594</c:v>
                </c:pt>
                <c:pt idx="3">
                  <c:v>-108.72241042284701</c:v>
                </c:pt>
                <c:pt idx="4">
                  <c:v>-105.70308264929911</c:v>
                </c:pt>
                <c:pt idx="5">
                  <c:v>-102.68375487575121</c:v>
                </c:pt>
                <c:pt idx="6">
                  <c:v>-99.664427102203291</c:v>
                </c:pt>
                <c:pt idx="7">
                  <c:v>-97.433892733166687</c:v>
                </c:pt>
                <c:pt idx="8">
                  <c:v>-96.978143524280526</c:v>
                </c:pt>
                <c:pt idx="9">
                  <c:v>-96.522394315394365</c:v>
                </c:pt>
                <c:pt idx="10">
                  <c:v>-96.06664510650819</c:v>
                </c:pt>
                <c:pt idx="11">
                  <c:v>-95.776063686576549</c:v>
                </c:pt>
                <c:pt idx="12">
                  <c:v>-95.678178020425165</c:v>
                </c:pt>
                <c:pt idx="13">
                  <c:v>-95.58029235427378</c:v>
                </c:pt>
                <c:pt idx="14">
                  <c:v>-95.48240668812241</c:v>
                </c:pt>
                <c:pt idx="15">
                  <c:v>-95.152889856875845</c:v>
                </c:pt>
                <c:pt idx="16">
                  <c:v>-94.678603547444794</c:v>
                </c:pt>
                <c:pt idx="17">
                  <c:v>-94.204317238013743</c:v>
                </c:pt>
                <c:pt idx="18">
                  <c:v>-93.730030928582693</c:v>
                </c:pt>
                <c:pt idx="19">
                  <c:v>-93.406983621569665</c:v>
                </c:pt>
                <c:pt idx="20">
                  <c:v>-93.129308015282021</c:v>
                </c:pt>
                <c:pt idx="21">
                  <c:v>-92.851632408994391</c:v>
                </c:pt>
                <c:pt idx="22">
                  <c:v>-92.573956802706746</c:v>
                </c:pt>
                <c:pt idx="23">
                  <c:v>-91.00029570202274</c:v>
                </c:pt>
                <c:pt idx="24">
                  <c:v>-89.318635810139028</c:v>
                </c:pt>
                <c:pt idx="25">
                  <c:v>-87.636975918255317</c:v>
                </c:pt>
                <c:pt idx="26">
                  <c:v>-86.018256925648387</c:v>
                </c:pt>
                <c:pt idx="27">
                  <c:v>-85.154828724362773</c:v>
                </c:pt>
                <c:pt idx="28">
                  <c:v>-84.291400523077158</c:v>
                </c:pt>
                <c:pt idx="29">
                  <c:v>-83.427972321791543</c:v>
                </c:pt>
                <c:pt idx="30">
                  <c:v>-82.515730294791155</c:v>
                </c:pt>
                <c:pt idx="31">
                  <c:v>-81.440775515408205</c:v>
                </c:pt>
                <c:pt idx="32">
                  <c:v>-80.365820736025242</c:v>
                </c:pt>
                <c:pt idx="33">
                  <c:v>-79.290865956642293</c:v>
                </c:pt>
                <c:pt idx="34">
                  <c:v>-78.323772838120064</c:v>
                </c:pt>
                <c:pt idx="35">
                  <c:v>-77.529258376974994</c:v>
                </c:pt>
                <c:pt idx="36">
                  <c:v>-76.734743915829924</c:v>
                </c:pt>
                <c:pt idx="37">
                  <c:v>-75.940229454684854</c:v>
                </c:pt>
                <c:pt idx="38">
                  <c:v>-75.245218674072518</c:v>
                </c:pt>
                <c:pt idx="39">
                  <c:v>-74.635496762488259</c:v>
                </c:pt>
                <c:pt idx="40">
                  <c:v>-74.025774850903986</c:v>
                </c:pt>
                <c:pt idx="41">
                  <c:v>-73.416052939319712</c:v>
                </c:pt>
                <c:pt idx="42">
                  <c:v>-73.203095254182259</c:v>
                </c:pt>
                <c:pt idx="43">
                  <c:v>-73.166477225243412</c:v>
                </c:pt>
                <c:pt idx="44">
                  <c:v>-73.129859196304551</c:v>
                </c:pt>
                <c:pt idx="45">
                  <c:v>-73.093241167365704</c:v>
                </c:pt>
                <c:pt idx="46">
                  <c:v>-72.858355167681566</c:v>
                </c:pt>
                <c:pt idx="47">
                  <c:v>-72.587420446043751</c:v>
                </c:pt>
                <c:pt idx="48">
                  <c:v>-72.316485724405922</c:v>
                </c:pt>
                <c:pt idx="49">
                  <c:v>-72.045551002768107</c:v>
                </c:pt>
                <c:pt idx="50">
                  <c:v>-70.122085423450159</c:v>
                </c:pt>
                <c:pt idx="51">
                  <c:v>-68.19861984413221</c:v>
                </c:pt>
                <c:pt idx="52">
                  <c:v>-66.275154264814248</c:v>
                </c:pt>
                <c:pt idx="53">
                  <c:v>-64.585833485661922</c:v>
                </c:pt>
                <c:pt idx="54">
                  <c:v>-64.184309107420589</c:v>
                </c:pt>
                <c:pt idx="55">
                  <c:v>-63.782784729179241</c:v>
                </c:pt>
                <c:pt idx="56">
                  <c:v>-63.381260350937907</c:v>
                </c:pt>
                <c:pt idx="57">
                  <c:v>-62.647043318459467</c:v>
                </c:pt>
                <c:pt idx="58">
                  <c:v>-61.164267813947518</c:v>
                </c:pt>
                <c:pt idx="59">
                  <c:v>-59.681492309435569</c:v>
                </c:pt>
                <c:pt idx="60">
                  <c:v>-58.198716804923649</c:v>
                </c:pt>
                <c:pt idx="61">
                  <c:v>-57.331755533926604</c:v>
                </c:pt>
                <c:pt idx="62">
                  <c:v>-57.183244202030288</c:v>
                </c:pt>
                <c:pt idx="63">
                  <c:v>-57.034732870133965</c:v>
                </c:pt>
                <c:pt idx="64">
                  <c:v>-56.886221538237642</c:v>
                </c:pt>
                <c:pt idx="65">
                  <c:v>-54.44421067705639</c:v>
                </c:pt>
                <c:pt idx="66">
                  <c:v>-50.568762610072021</c:v>
                </c:pt>
                <c:pt idx="67">
                  <c:v>-46.693314543087709</c:v>
                </c:pt>
                <c:pt idx="68">
                  <c:v>-42.817866476103404</c:v>
                </c:pt>
                <c:pt idx="69">
                  <c:v>-40.43364733878942</c:v>
                </c:pt>
                <c:pt idx="70">
                  <c:v>-38.496796880376579</c:v>
                </c:pt>
                <c:pt idx="71">
                  <c:v>-36.559946421963758</c:v>
                </c:pt>
                <c:pt idx="72">
                  <c:v>-34.623095963550909</c:v>
                </c:pt>
                <c:pt idx="73">
                  <c:v>-34.22044675706794</c:v>
                </c:pt>
                <c:pt idx="74">
                  <c:v>-33.945647654912449</c:v>
                </c:pt>
                <c:pt idx="75">
                  <c:v>-33.670848552756958</c:v>
                </c:pt>
                <c:pt idx="76">
                  <c:v>-33.414005245334629</c:v>
                </c:pt>
                <c:pt idx="77">
                  <c:v>-33.372631474710218</c:v>
                </c:pt>
                <c:pt idx="78">
                  <c:v>-33.331257704085807</c:v>
                </c:pt>
                <c:pt idx="79">
                  <c:v>-33.28988393346139</c:v>
                </c:pt>
                <c:pt idx="80">
                  <c:v>-32.826584526334244</c:v>
                </c:pt>
                <c:pt idx="81">
                  <c:v>-30.956866330864752</c:v>
                </c:pt>
                <c:pt idx="82">
                  <c:v>-29.087148135395257</c:v>
                </c:pt>
                <c:pt idx="83">
                  <c:v>-27.217429939925736</c:v>
                </c:pt>
                <c:pt idx="84">
                  <c:v>-24.722398015062836</c:v>
                </c:pt>
                <c:pt idx="85">
                  <c:v>-21.226864123170415</c:v>
                </c:pt>
                <c:pt idx="86">
                  <c:v>-17.731330231277994</c:v>
                </c:pt>
                <c:pt idx="87">
                  <c:v>-14.235796339385617</c:v>
                </c:pt>
                <c:pt idx="88">
                  <c:v>-12.353356540273008</c:v>
                </c:pt>
                <c:pt idx="89">
                  <c:v>-11.853568820685958</c:v>
                </c:pt>
                <c:pt idx="90">
                  <c:v>-11.353781101098914</c:v>
                </c:pt>
                <c:pt idx="91">
                  <c:v>-10.853993381511865</c:v>
                </c:pt>
                <c:pt idx="92">
                  <c:v>-9.3969812512730417</c:v>
                </c:pt>
                <c:pt idx="93">
                  <c:v>-7.5145360496334366</c:v>
                </c:pt>
                <c:pt idx="94">
                  <c:v>-5.6320908479938065</c:v>
                </c:pt>
                <c:pt idx="95">
                  <c:v>-3.7496456463541756</c:v>
                </c:pt>
                <c:pt idx="96">
                  <c:v>-2.6988301799595114</c:v>
                </c:pt>
                <c:pt idx="97">
                  <c:v>-1.7992201199730036</c:v>
                </c:pt>
                <c:pt idx="98">
                  <c:v>-0.89961005998650778</c:v>
                </c:pt>
                <c:pt idx="99">
                  <c:v>0</c:v>
                </c:pt>
              </c:numCache>
            </c:numRef>
          </c:xVal>
          <c:yVal>
            <c:numRef>
              <c:f>Resultados!$A$41:$A$140</c:f>
              <c:numCache>
                <c:formatCode>0.00</c:formatCode>
                <c:ptCount val="1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Resultados!$B$40</c:f>
              <c:strCache>
                <c:ptCount val="1"/>
                <c:pt idx="0">
                  <c:v>ENE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Resultados!$B$41:$B$140</c:f>
              <c:numCache>
                <c:formatCode>0</c:formatCode>
                <c:ptCount val="100"/>
                <c:pt idx="0">
                  <c:v>-77.189499184266495</c:v>
                </c:pt>
                <c:pt idx="1">
                  <c:v>-76.981866333062513</c:v>
                </c:pt>
                <c:pt idx="2">
                  <c:v>-76.774233481858545</c:v>
                </c:pt>
                <c:pt idx="3">
                  <c:v>-76.278335926755844</c:v>
                </c:pt>
                <c:pt idx="4">
                  <c:v>-74.19698250021014</c:v>
                </c:pt>
                <c:pt idx="5">
                  <c:v>-72.115629073664437</c:v>
                </c:pt>
                <c:pt idx="6">
                  <c:v>-70.034275647118733</c:v>
                </c:pt>
                <c:pt idx="7">
                  <c:v>-68.404207933949209</c:v>
                </c:pt>
                <c:pt idx="8">
                  <c:v>-67.789533075876051</c:v>
                </c:pt>
                <c:pt idx="9">
                  <c:v>-67.174858217802907</c:v>
                </c:pt>
                <c:pt idx="10">
                  <c:v>-66.560183359729749</c:v>
                </c:pt>
                <c:pt idx="11">
                  <c:v>-63.539457622601361</c:v>
                </c:pt>
                <c:pt idx="12">
                  <c:v>-57.711672526575214</c:v>
                </c:pt>
                <c:pt idx="13">
                  <c:v>-51.883887430549052</c:v>
                </c:pt>
                <c:pt idx="14">
                  <c:v>-46.056102334522905</c:v>
                </c:pt>
                <c:pt idx="15">
                  <c:v>-42.784638827131957</c:v>
                </c:pt>
                <c:pt idx="16">
                  <c:v>-41.110876312638005</c:v>
                </c:pt>
                <c:pt idx="17">
                  <c:v>-39.437113798144054</c:v>
                </c:pt>
                <c:pt idx="18">
                  <c:v>-37.763351283650096</c:v>
                </c:pt>
                <c:pt idx="19">
                  <c:v>-36.486279585595916</c:v>
                </c:pt>
                <c:pt idx="20">
                  <c:v>-35.328215132473659</c:v>
                </c:pt>
                <c:pt idx="21">
                  <c:v>-34.170150679351408</c:v>
                </c:pt>
                <c:pt idx="22">
                  <c:v>-33.012086226229158</c:v>
                </c:pt>
                <c:pt idx="23">
                  <c:v>-31.697335108424205</c:v>
                </c:pt>
                <c:pt idx="24">
                  <c:v>-30.369526768562366</c:v>
                </c:pt>
                <c:pt idx="25">
                  <c:v>-29.041718428700527</c:v>
                </c:pt>
                <c:pt idx="26">
                  <c:v>-27.780037786308554</c:v>
                </c:pt>
                <c:pt idx="27">
                  <c:v>-27.311889513555002</c:v>
                </c:pt>
                <c:pt idx="28">
                  <c:v>-26.843741240801457</c:v>
                </c:pt>
                <c:pt idx="29">
                  <c:v>-26.375592968047904</c:v>
                </c:pt>
                <c:pt idx="30">
                  <c:v>-25.927350303036711</c:v>
                </c:pt>
                <c:pt idx="31">
                  <c:v>-25.545459663833373</c:v>
                </c:pt>
                <c:pt idx="32">
                  <c:v>-25.163569024630032</c:v>
                </c:pt>
                <c:pt idx="33">
                  <c:v>-24.781678385426694</c:v>
                </c:pt>
                <c:pt idx="34">
                  <c:v>-23.576807906634066</c:v>
                </c:pt>
                <c:pt idx="35">
                  <c:v>-21.055169684498576</c:v>
                </c:pt>
                <c:pt idx="36">
                  <c:v>-18.533531462363083</c:v>
                </c:pt>
                <c:pt idx="37">
                  <c:v>-16.011893240227575</c:v>
                </c:pt>
                <c:pt idx="38">
                  <c:v>-13.730592284011912</c:v>
                </c:pt>
                <c:pt idx="39">
                  <c:v>-11.655294698584674</c:v>
                </c:pt>
                <c:pt idx="40">
                  <c:v>-9.579997113157436</c:v>
                </c:pt>
                <c:pt idx="41">
                  <c:v>-7.5046995277301978</c:v>
                </c:pt>
                <c:pt idx="42">
                  <c:v>-6.06525105164945</c:v>
                </c:pt>
                <c:pt idx="43">
                  <c:v>-4.9084021797226987</c:v>
                </c:pt>
                <c:pt idx="44">
                  <c:v>-3.7515533077959398</c:v>
                </c:pt>
                <c:pt idx="45">
                  <c:v>-2.5947044358691889</c:v>
                </c:pt>
                <c:pt idx="46">
                  <c:v>-1.9618833667403974</c:v>
                </c:pt>
                <c:pt idx="47">
                  <c:v>-1.4243400799384975</c:v>
                </c:pt>
                <c:pt idx="48">
                  <c:v>-0.8867967931366012</c:v>
                </c:pt>
                <c:pt idx="49">
                  <c:v>-0.34925350633470487</c:v>
                </c:pt>
                <c:pt idx="50">
                  <c:v>-0.25844759468768169</c:v>
                </c:pt>
                <c:pt idx="51">
                  <c:v>-0.16764168304065849</c:v>
                </c:pt>
                <c:pt idx="52">
                  <c:v>-7.6835771393634678E-2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xVal>
          <c:yVal>
            <c:numRef>
              <c:f>Resultados!$A$41:$A$140</c:f>
              <c:numCache>
                <c:formatCode>0.00</c:formatCode>
                <c:ptCount val="1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Resultados!$D$40</c:f>
              <c:strCache>
                <c:ptCount val="1"/>
                <c:pt idx="0">
                  <c:v>MAR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Resultados!$D$41:$D$140</c:f>
              <c:numCache>
                <c:formatCode>0</c:formatCode>
                <c:ptCount val="100"/>
                <c:pt idx="0">
                  <c:v>-62.151995764354062</c:v>
                </c:pt>
                <c:pt idx="1">
                  <c:v>-57.787294447366598</c:v>
                </c:pt>
                <c:pt idx="2">
                  <c:v>-53.422593130379127</c:v>
                </c:pt>
                <c:pt idx="3">
                  <c:v>-48.692092042336888</c:v>
                </c:pt>
                <c:pt idx="4">
                  <c:v>-41.949692213493442</c:v>
                </c:pt>
                <c:pt idx="5">
                  <c:v>-35.207292384649982</c:v>
                </c:pt>
                <c:pt idx="6">
                  <c:v>-28.464892555806525</c:v>
                </c:pt>
                <c:pt idx="7">
                  <c:v>-23.572548158768644</c:v>
                </c:pt>
                <c:pt idx="8">
                  <c:v>-22.842828483293289</c:v>
                </c:pt>
                <c:pt idx="9">
                  <c:v>-22.11310880781793</c:v>
                </c:pt>
                <c:pt idx="10">
                  <c:v>-21.383389132342572</c:v>
                </c:pt>
                <c:pt idx="11">
                  <c:v>-20.153204916189296</c:v>
                </c:pt>
                <c:pt idx="12">
                  <c:v>-18.339145402578453</c:v>
                </c:pt>
                <c:pt idx="13">
                  <c:v>-16.525085888967602</c:v>
                </c:pt>
                <c:pt idx="14">
                  <c:v>-14.711026375356761</c:v>
                </c:pt>
                <c:pt idx="15">
                  <c:v>-13.520248150146427</c:v>
                </c:pt>
                <c:pt idx="16">
                  <c:v>-12.71902073018641</c:v>
                </c:pt>
                <c:pt idx="17">
                  <c:v>-11.91779331022639</c:v>
                </c:pt>
                <c:pt idx="18">
                  <c:v>-11.11656589026637</c:v>
                </c:pt>
                <c:pt idx="19">
                  <c:v>-10.624561428372246</c:v>
                </c:pt>
                <c:pt idx="20">
                  <c:v>-10.225323853897889</c:v>
                </c:pt>
                <c:pt idx="21">
                  <c:v>-9.8260862794235333</c:v>
                </c:pt>
                <c:pt idx="22">
                  <c:v>-9.4268487049491743</c:v>
                </c:pt>
                <c:pt idx="23">
                  <c:v>-9.3106089402599501</c:v>
                </c:pt>
                <c:pt idx="24">
                  <c:v>-9.217952326386154</c:v>
                </c:pt>
                <c:pt idx="25">
                  <c:v>-9.1252957125123579</c:v>
                </c:pt>
                <c:pt idx="26">
                  <c:v>-8.9753636942181956</c:v>
                </c:pt>
                <c:pt idx="27">
                  <c:v>-8.1381268228796433</c:v>
                </c:pt>
                <c:pt idx="28">
                  <c:v>-7.3008899515411034</c:v>
                </c:pt>
                <c:pt idx="29">
                  <c:v>-6.4636530802025511</c:v>
                </c:pt>
                <c:pt idx="30">
                  <c:v>-5.6644574211969294</c:v>
                </c:pt>
                <c:pt idx="31">
                  <c:v>-4.9920658033010579</c:v>
                </c:pt>
                <c:pt idx="32">
                  <c:v>-4.3196741854051872</c:v>
                </c:pt>
                <c:pt idx="33">
                  <c:v>-3.6472825675093152</c:v>
                </c:pt>
                <c:pt idx="34">
                  <c:v>-3.1402858176495205</c:v>
                </c:pt>
                <c:pt idx="35">
                  <c:v>-2.897920856647449</c:v>
                </c:pt>
                <c:pt idx="36">
                  <c:v>-2.6555558956453771</c:v>
                </c:pt>
                <c:pt idx="37">
                  <c:v>-2.4131909346433043</c:v>
                </c:pt>
                <c:pt idx="38">
                  <c:v>-2.1801226588730604</c:v>
                </c:pt>
                <c:pt idx="39">
                  <c:v>-1.9550229704443833</c:v>
                </c:pt>
                <c:pt idx="40">
                  <c:v>-1.7299232820157062</c:v>
                </c:pt>
                <c:pt idx="41">
                  <c:v>-1.5048235935870293</c:v>
                </c:pt>
                <c:pt idx="42">
                  <c:v>-1.1771609638147442</c:v>
                </c:pt>
                <c:pt idx="43">
                  <c:v>-0.80391480455641118</c:v>
                </c:pt>
                <c:pt idx="44">
                  <c:v>-0.43066864529807547</c:v>
                </c:pt>
                <c:pt idx="45">
                  <c:v>-5.7422486039742315E-2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4.0283635165677509</c:v>
                </c:pt>
                <c:pt idx="93">
                  <c:v>9.8471108182766898</c:v>
                </c:pt>
                <c:pt idx="94">
                  <c:v>15.665858119985707</c:v>
                </c:pt>
                <c:pt idx="95">
                  <c:v>21.484605421694724</c:v>
                </c:pt>
                <c:pt idx="96">
                  <c:v>31.614822579384963</c:v>
                </c:pt>
                <c:pt idx="97">
                  <c:v>42.528943347253758</c:v>
                </c:pt>
                <c:pt idx="98">
                  <c:v>53.443064115122397</c:v>
                </c:pt>
                <c:pt idx="99">
                  <c:v>64.357184882991191</c:v>
                </c:pt>
              </c:numCache>
            </c:numRef>
          </c:xVal>
          <c:yVal>
            <c:numRef>
              <c:f>Resultados!$A$41:$A$140</c:f>
              <c:numCache>
                <c:formatCode>0.00</c:formatCode>
                <c:ptCount val="1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697760"/>
        <c:axId val="281698320"/>
      </c:scatterChart>
      <c:valAx>
        <c:axId val="28169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600">
                    <a:solidFill>
                      <a:sysClr val="windowText" lastClr="000000"/>
                    </a:solidFill>
                  </a:rPr>
                  <a:t>Situación Hídrica</a:t>
                </a:r>
              </a:p>
            </c:rich>
          </c:tx>
          <c:layout>
            <c:manualLayout>
              <c:xMode val="edge"/>
              <c:yMode val="edge"/>
              <c:x val="0.4145288430697685"/>
              <c:y val="0.93583127251791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81698320"/>
        <c:crosses val="autoZero"/>
        <c:crossBetween val="midCat"/>
      </c:valAx>
      <c:valAx>
        <c:axId val="2816983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050"/>
                  <a:t>Probabilidad</a:t>
                </a:r>
              </a:p>
            </c:rich>
          </c:tx>
          <c:layout>
            <c:manualLayout>
              <c:xMode val="edge"/>
              <c:yMode val="edge"/>
              <c:x val="0.88680901100837461"/>
              <c:y val="0.37949718375921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81697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671744827480743E-2"/>
          <c:y val="3.6766681350535506E-2"/>
          <c:w val="0.2837096578606203"/>
          <c:h val="5.8134761632320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40000"/>
            <a:lumOff val="60000"/>
          </a:schemeClr>
        </a:gs>
        <a:gs pos="46000">
          <a:schemeClr val="accent1">
            <a:lumMod val="95000"/>
            <a:lumOff val="5000"/>
          </a:schemeClr>
        </a:gs>
        <a:gs pos="100000">
          <a:schemeClr val="accent1">
            <a:lumMod val="60000"/>
          </a:schemeClr>
        </a:gs>
      </a:gsLst>
      <a:path path="circle">
        <a:fillToRect l="50000" t="130000" r="50000" b="-30000"/>
      </a:path>
      <a:tileRect/>
    </a:gradFill>
    <a:ln>
      <a:noFill/>
    </a:ln>
    <a:effectLst/>
  </c:spPr>
  <c:txPr>
    <a:bodyPr/>
    <a:lstStyle/>
    <a:p>
      <a:pPr>
        <a:defRPr/>
      </a:pPr>
      <a:endParaRPr lang="es-A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115868655011238E-2"/>
          <c:y val="2.4811895278609934E-2"/>
          <c:w val="0.94290225597680966"/>
          <c:h val="0.83297686153809081"/>
        </c:manualLayout>
      </c:layout>
      <c:scatterChart>
        <c:scatterStyle val="smoothMarker"/>
        <c:varyColors val="0"/>
        <c:ser>
          <c:idx val="1"/>
          <c:order val="0"/>
          <c:tx>
            <c:strRef>
              <c:f>Resultados!$F$40</c:f>
              <c:strCache>
                <c:ptCount val="1"/>
                <c:pt idx="0">
                  <c:v>MAY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Resultados!$F$41:$F$140</c:f>
              <c:numCache>
                <c:formatCode>0</c:formatCode>
                <c:ptCount val="100"/>
                <c:pt idx="0">
                  <c:v>-44.180218502737048</c:v>
                </c:pt>
                <c:pt idx="1">
                  <c:v>-43.38888927642946</c:v>
                </c:pt>
                <c:pt idx="2">
                  <c:v>-42.597560050121864</c:v>
                </c:pt>
                <c:pt idx="3">
                  <c:v>-41.926844396502034</c:v>
                </c:pt>
                <c:pt idx="4">
                  <c:v>-41.919503392664865</c:v>
                </c:pt>
                <c:pt idx="5">
                  <c:v>-41.912162388827696</c:v>
                </c:pt>
                <c:pt idx="6">
                  <c:v>-41.904821384990527</c:v>
                </c:pt>
                <c:pt idx="7">
                  <c:v>-41.621004380045562</c:v>
                </c:pt>
                <c:pt idx="8">
                  <c:v>-40.715116372608072</c:v>
                </c:pt>
                <c:pt idx="9">
                  <c:v>-39.809228365170576</c:v>
                </c:pt>
                <c:pt idx="10">
                  <c:v>-38.903340357733079</c:v>
                </c:pt>
                <c:pt idx="11">
                  <c:v>-38.337984563842376</c:v>
                </c:pt>
                <c:pt idx="12">
                  <c:v>-38.169916352422923</c:v>
                </c:pt>
                <c:pt idx="13">
                  <c:v>-38.001848141003478</c:v>
                </c:pt>
                <c:pt idx="14">
                  <c:v>-37.833779929584026</c:v>
                </c:pt>
                <c:pt idx="15">
                  <c:v>-37.759105653393625</c:v>
                </c:pt>
                <c:pt idx="16">
                  <c:v>-37.742802586721375</c:v>
                </c:pt>
                <c:pt idx="17">
                  <c:v>-37.726499520049131</c:v>
                </c:pt>
                <c:pt idx="18">
                  <c:v>-37.710196453376881</c:v>
                </c:pt>
                <c:pt idx="19">
                  <c:v>-37.07479839275134</c:v>
                </c:pt>
                <c:pt idx="20">
                  <c:v>-36.253671833939805</c:v>
                </c:pt>
                <c:pt idx="21">
                  <c:v>-35.432545275128277</c:v>
                </c:pt>
                <c:pt idx="22">
                  <c:v>-34.611418716316741</c:v>
                </c:pt>
                <c:pt idx="23">
                  <c:v>-34.466468108516743</c:v>
                </c:pt>
                <c:pt idx="24">
                  <c:v>-34.377865496634378</c:v>
                </c:pt>
                <c:pt idx="25">
                  <c:v>-34.289262884752013</c:v>
                </c:pt>
                <c:pt idx="26">
                  <c:v>-34.199428131061232</c:v>
                </c:pt>
                <c:pt idx="27">
                  <c:v>-34.094807675669536</c:v>
                </c:pt>
                <c:pt idx="28">
                  <c:v>-33.990187220277839</c:v>
                </c:pt>
                <c:pt idx="29">
                  <c:v>-33.885566764886143</c:v>
                </c:pt>
                <c:pt idx="30">
                  <c:v>-33.796400605903621</c:v>
                </c:pt>
                <c:pt idx="31">
                  <c:v>-33.758748768285038</c:v>
                </c:pt>
                <c:pt idx="32">
                  <c:v>-33.721096930666448</c:v>
                </c:pt>
                <c:pt idx="33">
                  <c:v>-33.683445093047858</c:v>
                </c:pt>
                <c:pt idx="34">
                  <c:v>-33.297316722673244</c:v>
                </c:pt>
                <c:pt idx="35">
                  <c:v>-32.353625899888989</c:v>
                </c:pt>
                <c:pt idx="36">
                  <c:v>-31.409935077104738</c:v>
                </c:pt>
                <c:pt idx="37">
                  <c:v>-30.466244254320479</c:v>
                </c:pt>
                <c:pt idx="38">
                  <c:v>-29.955852431743768</c:v>
                </c:pt>
                <c:pt idx="39">
                  <c:v>-29.816859752202092</c:v>
                </c:pt>
                <c:pt idx="40">
                  <c:v>-29.677867072660412</c:v>
                </c:pt>
                <c:pt idx="41">
                  <c:v>-29.538874393118732</c:v>
                </c:pt>
                <c:pt idx="42">
                  <c:v>-29.341312369047721</c:v>
                </c:pt>
                <c:pt idx="43">
                  <c:v>-29.117719525185894</c:v>
                </c:pt>
                <c:pt idx="44">
                  <c:v>-28.894126681324064</c:v>
                </c:pt>
                <c:pt idx="45">
                  <c:v>-28.670533837462237</c:v>
                </c:pt>
                <c:pt idx="46">
                  <c:v>-28.089417216381868</c:v>
                </c:pt>
                <c:pt idx="47">
                  <c:v>-27.443296272170851</c:v>
                </c:pt>
                <c:pt idx="48">
                  <c:v>-26.797175327959835</c:v>
                </c:pt>
                <c:pt idx="49">
                  <c:v>-26.151054383748821</c:v>
                </c:pt>
                <c:pt idx="50">
                  <c:v>-26.093320596184956</c:v>
                </c:pt>
                <c:pt idx="51">
                  <c:v>-26.03558680862109</c:v>
                </c:pt>
                <c:pt idx="52">
                  <c:v>-25.977853021057225</c:v>
                </c:pt>
                <c:pt idx="53">
                  <c:v>-25.893975349301176</c:v>
                </c:pt>
                <c:pt idx="54">
                  <c:v>-25.666306314488104</c:v>
                </c:pt>
                <c:pt idx="55">
                  <c:v>-25.438637279675035</c:v>
                </c:pt>
                <c:pt idx="56">
                  <c:v>-25.210968244861967</c:v>
                </c:pt>
                <c:pt idx="57">
                  <c:v>-25.021228507151307</c:v>
                </c:pt>
                <c:pt idx="58">
                  <c:v>-24.916829687921062</c:v>
                </c:pt>
                <c:pt idx="59">
                  <c:v>-24.812430868690821</c:v>
                </c:pt>
                <c:pt idx="60">
                  <c:v>-24.708032049460581</c:v>
                </c:pt>
                <c:pt idx="61">
                  <c:v>-24.335922311633443</c:v>
                </c:pt>
                <c:pt idx="62">
                  <c:v>-23.651483168776604</c:v>
                </c:pt>
                <c:pt idx="63">
                  <c:v>-22.967044025919755</c:v>
                </c:pt>
                <c:pt idx="64">
                  <c:v>-22.282604883062909</c:v>
                </c:pt>
                <c:pt idx="65">
                  <c:v>-21.889742787054956</c:v>
                </c:pt>
                <c:pt idx="66">
                  <c:v>-21.679116345327554</c:v>
                </c:pt>
                <c:pt idx="67">
                  <c:v>-21.468489903600151</c:v>
                </c:pt>
                <c:pt idx="68">
                  <c:v>-21.257863461872752</c:v>
                </c:pt>
                <c:pt idx="69">
                  <c:v>-21.077602178716806</c:v>
                </c:pt>
                <c:pt idx="70">
                  <c:v>-20.906450443132297</c:v>
                </c:pt>
                <c:pt idx="71">
                  <c:v>-20.735298707547795</c:v>
                </c:pt>
                <c:pt idx="72">
                  <c:v>-20.564146971963286</c:v>
                </c:pt>
                <c:pt idx="73">
                  <c:v>-20.228364708477582</c:v>
                </c:pt>
                <c:pt idx="74">
                  <c:v>-19.878863234333437</c:v>
                </c:pt>
                <c:pt idx="75">
                  <c:v>-19.529361760189293</c:v>
                </c:pt>
                <c:pt idx="76">
                  <c:v>-19.124123286018555</c:v>
                </c:pt>
                <c:pt idx="77">
                  <c:v>-18.050040811528593</c:v>
                </c:pt>
                <c:pt idx="78">
                  <c:v>-16.975958337038644</c:v>
                </c:pt>
                <c:pt idx="79">
                  <c:v>-15.901875862548684</c:v>
                </c:pt>
                <c:pt idx="80">
                  <c:v>-14.781410102342043</c:v>
                </c:pt>
                <c:pt idx="81">
                  <c:v>-13.506333389746498</c:v>
                </c:pt>
                <c:pt idx="82">
                  <c:v>-12.231256677150952</c:v>
                </c:pt>
                <c:pt idx="83">
                  <c:v>-10.956179964555391</c:v>
                </c:pt>
                <c:pt idx="84">
                  <c:v>-9.9267355328510245</c:v>
                </c:pt>
                <c:pt idx="85">
                  <c:v>-9.2903027505725415</c:v>
                </c:pt>
                <c:pt idx="86">
                  <c:v>-8.6538699682940603</c:v>
                </c:pt>
                <c:pt idx="87">
                  <c:v>-8.017437186015588</c:v>
                </c:pt>
                <c:pt idx="88">
                  <c:v>-7.5635782067399919</c:v>
                </c:pt>
                <c:pt idx="89">
                  <c:v>-7.266211058609727</c:v>
                </c:pt>
                <c:pt idx="90">
                  <c:v>-6.9688439104794675</c:v>
                </c:pt>
                <c:pt idx="91">
                  <c:v>-6.6714767623492026</c:v>
                </c:pt>
                <c:pt idx="92">
                  <c:v>-5.8868934010463718</c:v>
                </c:pt>
                <c:pt idx="93">
                  <c:v>-4.8857695005557353</c:v>
                </c:pt>
                <c:pt idx="94">
                  <c:v>-3.8846456000650851</c:v>
                </c:pt>
                <c:pt idx="95">
                  <c:v>-2.8835216995744353</c:v>
                </c:pt>
                <c:pt idx="96">
                  <c:v>-2.129012057609188</c:v>
                </c:pt>
                <c:pt idx="97">
                  <c:v>-1.4193413717394554</c:v>
                </c:pt>
                <c:pt idx="98">
                  <c:v>-0.70967068586973259</c:v>
                </c:pt>
                <c:pt idx="99">
                  <c:v>0</c:v>
                </c:pt>
              </c:numCache>
            </c:numRef>
          </c:xVal>
          <c:yVal>
            <c:numRef>
              <c:f>Resultados!$A$41:$A$140</c:f>
              <c:numCache>
                <c:formatCode>0.00</c:formatCode>
                <c:ptCount val="1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Resultados!$H$40</c:f>
              <c:strCache>
                <c:ptCount val="1"/>
                <c:pt idx="0">
                  <c:v>JUL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Resultados!$H$41:$H$140</c:f>
              <c:numCache>
                <c:formatCode>0</c:formatCode>
                <c:ptCount val="100"/>
                <c:pt idx="0">
                  <c:v>-37.255354874911681</c:v>
                </c:pt>
                <c:pt idx="1">
                  <c:v>-37.144993577969394</c:v>
                </c:pt>
                <c:pt idx="2">
                  <c:v>-37.0346322810271</c:v>
                </c:pt>
                <c:pt idx="3">
                  <c:v>-36.939841102831615</c:v>
                </c:pt>
                <c:pt idx="4">
                  <c:v>-36.930685577743539</c:v>
                </c:pt>
                <c:pt idx="5">
                  <c:v>-36.921530052655456</c:v>
                </c:pt>
                <c:pt idx="6">
                  <c:v>-36.91237452756738</c:v>
                </c:pt>
                <c:pt idx="7">
                  <c:v>-36.736962581997012</c:v>
                </c:pt>
                <c:pt idx="8">
                  <c:v>-36.187473690341513</c:v>
                </c:pt>
                <c:pt idx="9">
                  <c:v>-35.637984798686013</c:v>
                </c:pt>
                <c:pt idx="10">
                  <c:v>-35.088495907030513</c:v>
                </c:pt>
                <c:pt idx="11">
                  <c:v>-34.090308987989715</c:v>
                </c:pt>
                <c:pt idx="12">
                  <c:v>-32.568641036999409</c:v>
                </c:pt>
                <c:pt idx="13">
                  <c:v>-31.046973086009096</c:v>
                </c:pt>
                <c:pt idx="14">
                  <c:v>-29.52530513501879</c:v>
                </c:pt>
                <c:pt idx="15">
                  <c:v>-28.760437604542314</c:v>
                </c:pt>
                <c:pt idx="16">
                  <c:v>-28.46857033688698</c:v>
                </c:pt>
                <c:pt idx="17">
                  <c:v>-28.176703069231646</c:v>
                </c:pt>
                <c:pt idx="18">
                  <c:v>-27.884835801576312</c:v>
                </c:pt>
                <c:pt idx="19">
                  <c:v>-27.796654620925956</c:v>
                </c:pt>
                <c:pt idx="20">
                  <c:v>-27.76957926637709</c:v>
                </c:pt>
                <c:pt idx="21">
                  <c:v>-27.742503911828226</c:v>
                </c:pt>
                <c:pt idx="22">
                  <c:v>-27.715428557279363</c:v>
                </c:pt>
                <c:pt idx="23">
                  <c:v>-27.559445127607656</c:v>
                </c:pt>
                <c:pt idx="24">
                  <c:v>-27.392719358342376</c:v>
                </c:pt>
                <c:pt idx="25">
                  <c:v>-27.225993589077095</c:v>
                </c:pt>
                <c:pt idx="26">
                  <c:v>-27.060564287485494</c:v>
                </c:pt>
                <c:pt idx="27">
                  <c:v>-26.910692597977992</c:v>
                </c:pt>
                <c:pt idx="28">
                  <c:v>-26.760820908470492</c:v>
                </c:pt>
                <c:pt idx="29">
                  <c:v>-26.61094921896299</c:v>
                </c:pt>
                <c:pt idx="30">
                  <c:v>-26.493147165979018</c:v>
                </c:pt>
                <c:pt idx="31">
                  <c:v>-26.482243901406793</c:v>
                </c:pt>
                <c:pt idx="32">
                  <c:v>-26.471340636834569</c:v>
                </c:pt>
                <c:pt idx="33">
                  <c:v>-26.460437372262344</c:v>
                </c:pt>
                <c:pt idx="34">
                  <c:v>-26.422832618776081</c:v>
                </c:pt>
                <c:pt idx="35">
                  <c:v>-26.34250548302736</c:v>
                </c:pt>
                <c:pt idx="36">
                  <c:v>-26.262178347278635</c:v>
                </c:pt>
                <c:pt idx="37">
                  <c:v>-26.181851211529914</c:v>
                </c:pt>
                <c:pt idx="38">
                  <c:v>-25.927767005647343</c:v>
                </c:pt>
                <c:pt idx="39">
                  <c:v>-25.524748168221475</c:v>
                </c:pt>
                <c:pt idx="40">
                  <c:v>-25.12172933079561</c:v>
                </c:pt>
                <c:pt idx="41">
                  <c:v>-24.718710493369745</c:v>
                </c:pt>
                <c:pt idx="42">
                  <c:v>-24.544024074009858</c:v>
                </c:pt>
                <c:pt idx="43">
                  <c:v>-24.470818729345964</c:v>
                </c:pt>
                <c:pt idx="44">
                  <c:v>-24.397613384682071</c:v>
                </c:pt>
                <c:pt idx="45">
                  <c:v>-24.324408040018177</c:v>
                </c:pt>
                <c:pt idx="46">
                  <c:v>-24.290304263604519</c:v>
                </c:pt>
                <c:pt idx="47">
                  <c:v>-24.263309863236362</c:v>
                </c:pt>
                <c:pt idx="48">
                  <c:v>-24.236315462868202</c:v>
                </c:pt>
                <c:pt idx="49">
                  <c:v>-24.209321062500045</c:v>
                </c:pt>
                <c:pt idx="50">
                  <c:v>-24.195852253108384</c:v>
                </c:pt>
                <c:pt idx="51">
                  <c:v>-24.182383443716724</c:v>
                </c:pt>
                <c:pt idx="52">
                  <c:v>-24.168914634325063</c:v>
                </c:pt>
                <c:pt idx="53">
                  <c:v>-24.108923864713969</c:v>
                </c:pt>
                <c:pt idx="54">
                  <c:v>-23.793062313896002</c:v>
                </c:pt>
                <c:pt idx="55">
                  <c:v>-23.477200763078031</c:v>
                </c:pt>
                <c:pt idx="56">
                  <c:v>-23.161339212260067</c:v>
                </c:pt>
                <c:pt idx="57">
                  <c:v>-22.849310288807793</c:v>
                </c:pt>
                <c:pt idx="58">
                  <c:v>-22.545904776928328</c:v>
                </c:pt>
                <c:pt idx="59">
                  <c:v>-22.242499265048863</c:v>
                </c:pt>
                <c:pt idx="60">
                  <c:v>-21.939093753169406</c:v>
                </c:pt>
                <c:pt idx="61">
                  <c:v>-21.697706156060722</c:v>
                </c:pt>
                <c:pt idx="62">
                  <c:v>-21.528672792851282</c:v>
                </c:pt>
                <c:pt idx="63">
                  <c:v>-21.359639429641842</c:v>
                </c:pt>
                <c:pt idx="64">
                  <c:v>-21.190606066432398</c:v>
                </c:pt>
                <c:pt idx="65">
                  <c:v>-20.800677161998589</c:v>
                </c:pt>
                <c:pt idx="66">
                  <c:v>-20.272688544299541</c:v>
                </c:pt>
                <c:pt idx="67">
                  <c:v>-19.744699926600504</c:v>
                </c:pt>
                <c:pt idx="68">
                  <c:v>-19.216711308901463</c:v>
                </c:pt>
                <c:pt idx="69">
                  <c:v>-19.035525783518423</c:v>
                </c:pt>
                <c:pt idx="70">
                  <c:v>-18.958381185830184</c:v>
                </c:pt>
                <c:pt idx="71">
                  <c:v>-18.881236588141949</c:v>
                </c:pt>
                <c:pt idx="72">
                  <c:v>-18.804091990453713</c:v>
                </c:pt>
                <c:pt idx="73">
                  <c:v>-18.52267811975112</c:v>
                </c:pt>
                <c:pt idx="74">
                  <c:v>-18.224241809630659</c:v>
                </c:pt>
                <c:pt idx="75">
                  <c:v>-17.925805499510197</c:v>
                </c:pt>
                <c:pt idx="76">
                  <c:v>-17.613281184454323</c:v>
                </c:pt>
                <c:pt idx="77">
                  <c:v>-17.131700810173431</c:v>
                </c:pt>
                <c:pt idx="78">
                  <c:v>-16.650120435892546</c:v>
                </c:pt>
                <c:pt idx="79">
                  <c:v>-16.168540061611655</c:v>
                </c:pt>
                <c:pt idx="80">
                  <c:v>-15.74736566990302</c:v>
                </c:pt>
                <c:pt idx="81">
                  <c:v>-15.527544553435233</c:v>
                </c:pt>
                <c:pt idx="82">
                  <c:v>-15.307723436967446</c:v>
                </c:pt>
                <c:pt idx="83">
                  <c:v>-15.087902320499655</c:v>
                </c:pt>
                <c:pt idx="84">
                  <c:v>-14.89537385910754</c:v>
                </c:pt>
                <c:pt idx="85">
                  <c:v>-14.746513645836499</c:v>
                </c:pt>
                <c:pt idx="86">
                  <c:v>-14.597653432565458</c:v>
                </c:pt>
                <c:pt idx="87">
                  <c:v>-14.448793219294419</c:v>
                </c:pt>
                <c:pt idx="88">
                  <c:v>-14.379971647861979</c:v>
                </c:pt>
                <c:pt idx="89">
                  <c:v>-14.37975462657691</c:v>
                </c:pt>
                <c:pt idx="90">
                  <c:v>-14.379537605291841</c:v>
                </c:pt>
                <c:pt idx="91">
                  <c:v>-14.379320584006772</c:v>
                </c:pt>
                <c:pt idx="92">
                  <c:v>-13.89781059793285</c:v>
                </c:pt>
                <c:pt idx="93">
                  <c:v>-13.202392627508331</c:v>
                </c:pt>
                <c:pt idx="94">
                  <c:v>-12.506974657083804</c:v>
                </c:pt>
                <c:pt idx="95">
                  <c:v>-11.811556686659276</c:v>
                </c:pt>
                <c:pt idx="96">
                  <c:v>-11.305354325507961</c:v>
                </c:pt>
                <c:pt idx="97">
                  <c:v>-10.833554802406313</c:v>
                </c:pt>
                <c:pt idx="98">
                  <c:v>-10.361755279304671</c:v>
                </c:pt>
                <c:pt idx="99">
                  <c:v>-9.8899557562030225</c:v>
                </c:pt>
              </c:numCache>
            </c:numRef>
          </c:xVal>
          <c:yVal>
            <c:numRef>
              <c:f>Resultados!$A$41:$A$140</c:f>
              <c:numCache>
                <c:formatCode>0.00</c:formatCode>
                <c:ptCount val="1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Resultados!$J$40</c:f>
              <c:strCache>
                <c:ptCount val="1"/>
                <c:pt idx="0">
                  <c:v>SEP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Resultados!$J$41:$J$140</c:f>
              <c:numCache>
                <c:formatCode>0</c:formatCode>
                <c:ptCount val="100"/>
                <c:pt idx="0">
                  <c:v>-79.73058049527954</c:v>
                </c:pt>
                <c:pt idx="1">
                  <c:v>-79.472078156302103</c:v>
                </c:pt>
                <c:pt idx="2">
                  <c:v>-79.213575817324681</c:v>
                </c:pt>
                <c:pt idx="3">
                  <c:v>-78.735375272583155</c:v>
                </c:pt>
                <c:pt idx="4">
                  <c:v>-77.048834596139017</c:v>
                </c:pt>
                <c:pt idx="5">
                  <c:v>-75.362293919694878</c:v>
                </c:pt>
                <c:pt idx="6">
                  <c:v>-73.675753243250739</c:v>
                </c:pt>
                <c:pt idx="7">
                  <c:v>-72.426522080225226</c:v>
                </c:pt>
                <c:pt idx="8">
                  <c:v>-72.161237322391642</c:v>
                </c:pt>
                <c:pt idx="9">
                  <c:v>-71.895952564558058</c:v>
                </c:pt>
                <c:pt idx="10">
                  <c:v>-71.63066780672446</c:v>
                </c:pt>
                <c:pt idx="11">
                  <c:v>-71.475855318072448</c:v>
                </c:pt>
                <c:pt idx="12">
                  <c:v>-71.449927143465572</c:v>
                </c:pt>
                <c:pt idx="13">
                  <c:v>-71.423998968858697</c:v>
                </c:pt>
                <c:pt idx="14">
                  <c:v>-71.398070794251836</c:v>
                </c:pt>
                <c:pt idx="15">
                  <c:v>-70.982345519898971</c:v>
                </c:pt>
                <c:pt idx="16">
                  <c:v>-70.322997058204848</c:v>
                </c:pt>
                <c:pt idx="17">
                  <c:v>-69.66364859651074</c:v>
                </c:pt>
                <c:pt idx="18">
                  <c:v>-69.004300134816617</c:v>
                </c:pt>
                <c:pt idx="19">
                  <c:v>-68.29001023099822</c:v>
                </c:pt>
                <c:pt idx="20">
                  <c:v>-67.559237894542534</c:v>
                </c:pt>
                <c:pt idx="21">
                  <c:v>-66.828465558086862</c:v>
                </c:pt>
                <c:pt idx="22">
                  <c:v>-66.097693221631175</c:v>
                </c:pt>
                <c:pt idx="23">
                  <c:v>-65.590165876696119</c:v>
                </c:pt>
                <c:pt idx="24">
                  <c:v>-65.101242281054439</c:v>
                </c:pt>
                <c:pt idx="25">
                  <c:v>-64.61231868541276</c:v>
                </c:pt>
                <c:pt idx="26">
                  <c:v>-64.088905800014217</c:v>
                </c:pt>
                <c:pt idx="27">
                  <c:v>-63.151621437533095</c:v>
                </c:pt>
                <c:pt idx="28">
                  <c:v>-62.214337075051986</c:v>
                </c:pt>
                <c:pt idx="29">
                  <c:v>-61.277052712570871</c:v>
                </c:pt>
                <c:pt idx="30">
                  <c:v>-60.527354569068187</c:v>
                </c:pt>
                <c:pt idx="31">
                  <c:v>-60.402943822160253</c:v>
                </c:pt>
                <c:pt idx="32">
                  <c:v>-60.278533075252312</c:v>
                </c:pt>
                <c:pt idx="33">
                  <c:v>-60.154122328344378</c:v>
                </c:pt>
                <c:pt idx="34">
                  <c:v>-60.050513243493143</c:v>
                </c:pt>
                <c:pt idx="35">
                  <c:v>-59.980186817932626</c:v>
                </c:pt>
                <c:pt idx="36">
                  <c:v>-59.90986039237211</c:v>
                </c:pt>
                <c:pt idx="37">
                  <c:v>-59.839533966811594</c:v>
                </c:pt>
                <c:pt idx="38">
                  <c:v>-59.781038325006925</c:v>
                </c:pt>
                <c:pt idx="39">
                  <c:v>-59.732683354992993</c:v>
                </c:pt>
                <c:pt idx="40">
                  <c:v>-59.684328384979054</c:v>
                </c:pt>
                <c:pt idx="41">
                  <c:v>-59.635973414965122</c:v>
                </c:pt>
                <c:pt idx="42">
                  <c:v>-59.60663127692002</c:v>
                </c:pt>
                <c:pt idx="43">
                  <c:v>-59.585739286416626</c:v>
                </c:pt>
                <c:pt idx="44">
                  <c:v>-59.564847295913232</c:v>
                </c:pt>
                <c:pt idx="45">
                  <c:v>-59.543955305409838</c:v>
                </c:pt>
                <c:pt idx="46">
                  <c:v>-59.511633019240641</c:v>
                </c:pt>
                <c:pt idx="47">
                  <c:v>-59.477232497495855</c:v>
                </c:pt>
                <c:pt idx="48">
                  <c:v>-59.442831975751062</c:v>
                </c:pt>
                <c:pt idx="49">
                  <c:v>-59.408431454006269</c:v>
                </c:pt>
                <c:pt idx="50">
                  <c:v>-58.630177342396614</c:v>
                </c:pt>
                <c:pt idx="51">
                  <c:v>-57.851923230786966</c:v>
                </c:pt>
                <c:pt idx="52">
                  <c:v>-57.07366911917731</c:v>
                </c:pt>
                <c:pt idx="53">
                  <c:v>-56.410040712262933</c:v>
                </c:pt>
                <c:pt idx="54">
                  <c:v>-56.376853681172577</c:v>
                </c:pt>
                <c:pt idx="55">
                  <c:v>-56.34366665008222</c:v>
                </c:pt>
                <c:pt idx="56">
                  <c:v>-56.310479618991863</c:v>
                </c:pt>
                <c:pt idx="57">
                  <c:v>-56.247400704521752</c:v>
                </c:pt>
                <c:pt idx="58">
                  <c:v>-56.117065052447209</c:v>
                </c:pt>
                <c:pt idx="59">
                  <c:v>-55.98672940037266</c:v>
                </c:pt>
                <c:pt idx="60">
                  <c:v>-55.856393748298117</c:v>
                </c:pt>
                <c:pt idx="61">
                  <c:v>-55.538373006130612</c:v>
                </c:pt>
                <c:pt idx="62">
                  <c:v>-55.001386325521345</c:v>
                </c:pt>
                <c:pt idx="63">
                  <c:v>-54.464399644912064</c:v>
                </c:pt>
                <c:pt idx="64">
                  <c:v>-53.927412964302782</c:v>
                </c:pt>
                <c:pt idx="65">
                  <c:v>-53.602191014665365</c:v>
                </c:pt>
                <c:pt idx="66">
                  <c:v>-53.409322021885352</c:v>
                </c:pt>
                <c:pt idx="67">
                  <c:v>-53.216453029105345</c:v>
                </c:pt>
                <c:pt idx="68">
                  <c:v>-53.023584036325332</c:v>
                </c:pt>
                <c:pt idx="69">
                  <c:v>-52.937340622839685</c:v>
                </c:pt>
                <c:pt idx="70">
                  <c:v>-52.883084883142338</c:v>
                </c:pt>
                <c:pt idx="71">
                  <c:v>-52.828829143444999</c:v>
                </c:pt>
                <c:pt idx="72">
                  <c:v>-52.774573403747659</c:v>
                </c:pt>
                <c:pt idx="73">
                  <c:v>-52.275810026835693</c:v>
                </c:pt>
                <c:pt idx="74">
                  <c:v>-51.740004346822495</c:v>
                </c:pt>
                <c:pt idx="75">
                  <c:v>-51.204198666809297</c:v>
                </c:pt>
                <c:pt idx="76">
                  <c:v>-50.683380953349577</c:v>
                </c:pt>
                <c:pt idx="77">
                  <c:v>-50.342418838531458</c:v>
                </c:pt>
                <c:pt idx="78">
                  <c:v>-50.001456723713346</c:v>
                </c:pt>
                <c:pt idx="79">
                  <c:v>-49.660494608895227</c:v>
                </c:pt>
                <c:pt idx="80">
                  <c:v>-49.262220973616635</c:v>
                </c:pt>
                <c:pt idx="81">
                  <c:v>-48.672908936803168</c:v>
                </c:pt>
                <c:pt idx="82">
                  <c:v>-48.083596899989708</c:v>
                </c:pt>
                <c:pt idx="83">
                  <c:v>-47.494284863176233</c:v>
                </c:pt>
                <c:pt idx="84">
                  <c:v>-46.854025844591838</c:v>
                </c:pt>
                <c:pt idx="85">
                  <c:v>-46.132251655173945</c:v>
                </c:pt>
                <c:pt idx="86">
                  <c:v>-45.410477465756053</c:v>
                </c:pt>
                <c:pt idx="87">
                  <c:v>-44.688703276338167</c:v>
                </c:pt>
                <c:pt idx="88">
                  <c:v>-43.77886906669648</c:v>
                </c:pt>
                <c:pt idx="89">
                  <c:v>-42.707840554005827</c:v>
                </c:pt>
                <c:pt idx="90">
                  <c:v>-41.636812041315189</c:v>
                </c:pt>
                <c:pt idx="91">
                  <c:v>-40.565783528624536</c:v>
                </c:pt>
                <c:pt idx="92">
                  <c:v>-39.683638980496873</c:v>
                </c:pt>
                <c:pt idx="93">
                  <c:v>-38.885442861063865</c:v>
                </c:pt>
                <c:pt idx="94">
                  <c:v>-38.08724674163085</c:v>
                </c:pt>
                <c:pt idx="95">
                  <c:v>-37.289050622197827</c:v>
                </c:pt>
                <c:pt idx="96">
                  <c:v>-35.635407748158897</c:v>
                </c:pt>
                <c:pt idx="97">
                  <c:v>-33.826229100555231</c:v>
                </c:pt>
                <c:pt idx="98">
                  <c:v>-32.017050452951587</c:v>
                </c:pt>
                <c:pt idx="99">
                  <c:v>-30.207871805347921</c:v>
                </c:pt>
              </c:numCache>
            </c:numRef>
          </c:xVal>
          <c:yVal>
            <c:numRef>
              <c:f>Resultados!$A$41:$A$140</c:f>
              <c:numCache>
                <c:formatCode>0.00</c:formatCode>
                <c:ptCount val="1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437040"/>
        <c:axId val="286437600"/>
      </c:scatterChart>
      <c:valAx>
        <c:axId val="28643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600"/>
                  <a:t>Situación Hídrica</a:t>
                </a:r>
              </a:p>
            </c:rich>
          </c:tx>
          <c:layout>
            <c:manualLayout>
              <c:xMode val="edge"/>
              <c:yMode val="edge"/>
              <c:x val="0.4145288430697685"/>
              <c:y val="0.93583127251791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86437600"/>
        <c:crosses val="autoZero"/>
        <c:crossBetween val="midCat"/>
      </c:valAx>
      <c:valAx>
        <c:axId val="2864376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050"/>
                  <a:t>Probabilidad</a:t>
                </a:r>
              </a:p>
            </c:rich>
          </c:tx>
          <c:layout>
            <c:manualLayout>
              <c:xMode val="edge"/>
              <c:yMode val="edge"/>
              <c:x val="0.88680901100837461"/>
              <c:y val="0.37949718375921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86437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671744827480743E-2"/>
          <c:y val="3.6766681350535506E-2"/>
          <c:w val="0.27989349862592422"/>
          <c:h val="5.8134761632320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A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115868655011238E-2"/>
          <c:y val="2.4811895278609934E-2"/>
          <c:w val="0.94290225597680966"/>
          <c:h val="0.83297686153809081"/>
        </c:manualLayout>
      </c:layout>
      <c:scatterChart>
        <c:scatterStyle val="smoothMarker"/>
        <c:varyColors val="0"/>
        <c:ser>
          <c:idx val="1"/>
          <c:order val="0"/>
          <c:tx>
            <c:strRef>
              <c:f>Resultados!$N$40</c:f>
              <c:strCache>
                <c:ptCount val="1"/>
                <c:pt idx="0">
                  <c:v>Anual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Resultados!$N$41:$N$140</c:f>
              <c:numCache>
                <c:formatCode>0</c:formatCode>
                <c:ptCount val="100"/>
                <c:pt idx="0">
                  <c:v>-506.03955166061638</c:v>
                </c:pt>
                <c:pt idx="1">
                  <c:v>-500.11810234871461</c:v>
                </c:pt>
                <c:pt idx="2">
                  <c:v>-494.19665303681279</c:v>
                </c:pt>
                <c:pt idx="3">
                  <c:v>-489.09546335895936</c:v>
                </c:pt>
                <c:pt idx="4">
                  <c:v>-488.50570166837207</c:v>
                </c:pt>
                <c:pt idx="5">
                  <c:v>-487.91593997778483</c:v>
                </c:pt>
                <c:pt idx="6">
                  <c:v>-487.32617828719754</c:v>
                </c:pt>
                <c:pt idx="7">
                  <c:v>-486.76511475950991</c:v>
                </c:pt>
                <c:pt idx="8">
                  <c:v>-486.26862209834638</c:v>
                </c:pt>
                <c:pt idx="9">
                  <c:v>-485.7721294371828</c:v>
                </c:pt>
                <c:pt idx="10">
                  <c:v>-485.27563677601927</c:v>
                </c:pt>
                <c:pt idx="11">
                  <c:v>-483.44379535559005</c:v>
                </c:pt>
                <c:pt idx="12">
                  <c:v>-480.05404704935086</c:v>
                </c:pt>
                <c:pt idx="13">
                  <c:v>-476.66429874311166</c:v>
                </c:pt>
                <c:pt idx="14">
                  <c:v>-473.27455043687246</c:v>
                </c:pt>
                <c:pt idx="15">
                  <c:v>-471.82337952038034</c:v>
                </c:pt>
                <c:pt idx="16">
                  <c:v>-471.58381947248012</c:v>
                </c:pt>
                <c:pt idx="17">
                  <c:v>-471.34425942457989</c:v>
                </c:pt>
                <c:pt idx="18">
                  <c:v>-471.10469937667972</c:v>
                </c:pt>
                <c:pt idx="19">
                  <c:v>-465.7793979349035</c:v>
                </c:pt>
                <c:pt idx="20">
                  <c:v>-458.92837407496455</c:v>
                </c:pt>
                <c:pt idx="21">
                  <c:v>-452.0773502150256</c:v>
                </c:pt>
                <c:pt idx="22">
                  <c:v>-445.2263263550866</c:v>
                </c:pt>
                <c:pt idx="23">
                  <c:v>-443.87128179179518</c:v>
                </c:pt>
                <c:pt idx="24">
                  <c:v>-442.97423550322441</c:v>
                </c:pt>
                <c:pt idx="25">
                  <c:v>-442.07718921465363</c:v>
                </c:pt>
                <c:pt idx="26">
                  <c:v>-440.98657142112921</c:v>
                </c:pt>
                <c:pt idx="27">
                  <c:v>-437.57309556816102</c:v>
                </c:pt>
                <c:pt idx="28">
                  <c:v>-434.15961971519289</c:v>
                </c:pt>
                <c:pt idx="29">
                  <c:v>-430.74614386222476</c:v>
                </c:pt>
                <c:pt idx="30">
                  <c:v>-427.89981591344525</c:v>
                </c:pt>
                <c:pt idx="31">
                  <c:v>-426.94398097862791</c:v>
                </c:pt>
                <c:pt idx="32">
                  <c:v>-425.98814604381056</c:v>
                </c:pt>
                <c:pt idx="33">
                  <c:v>-425.03231110899321</c:v>
                </c:pt>
                <c:pt idx="34">
                  <c:v>-424.0973434190384</c:v>
                </c:pt>
                <c:pt idx="35">
                  <c:v>-423.19576332086365</c:v>
                </c:pt>
                <c:pt idx="36">
                  <c:v>-422.2941832226889</c:v>
                </c:pt>
                <c:pt idx="37">
                  <c:v>-421.39260312451415</c:v>
                </c:pt>
                <c:pt idx="38">
                  <c:v>-420.55344171825561</c:v>
                </c:pt>
                <c:pt idx="39">
                  <c:v>-419.76778204792532</c:v>
                </c:pt>
                <c:pt idx="40">
                  <c:v>-418.98212237759503</c:v>
                </c:pt>
                <c:pt idx="41">
                  <c:v>-418.19646270726469</c:v>
                </c:pt>
                <c:pt idx="42">
                  <c:v>-416.97740722553652</c:v>
                </c:pt>
                <c:pt idx="43">
                  <c:v>-415.56573138318709</c:v>
                </c:pt>
                <c:pt idx="44">
                  <c:v>-414.15405554083765</c:v>
                </c:pt>
                <c:pt idx="45">
                  <c:v>-412.74237969848815</c:v>
                </c:pt>
                <c:pt idx="46">
                  <c:v>-407.8211311246306</c:v>
                </c:pt>
                <c:pt idx="47">
                  <c:v>-402.26177841777144</c:v>
                </c:pt>
                <c:pt idx="48">
                  <c:v>-396.70242571091234</c:v>
                </c:pt>
                <c:pt idx="49">
                  <c:v>-391.14307300405324</c:v>
                </c:pt>
                <c:pt idx="50">
                  <c:v>-389.46735749253565</c:v>
                </c:pt>
                <c:pt idx="51">
                  <c:v>-387.79164198101807</c:v>
                </c:pt>
                <c:pt idx="52">
                  <c:v>-386.11592646950049</c:v>
                </c:pt>
                <c:pt idx="53">
                  <c:v>-384.54278945541427</c:v>
                </c:pt>
                <c:pt idx="54">
                  <c:v>-383.5338341772005</c:v>
                </c:pt>
                <c:pt idx="55">
                  <c:v>-382.52487889898674</c:v>
                </c:pt>
                <c:pt idx="56">
                  <c:v>-381.51592362077304</c:v>
                </c:pt>
                <c:pt idx="57">
                  <c:v>-377.94923471066494</c:v>
                </c:pt>
                <c:pt idx="58">
                  <c:v>-368.62764512879431</c:v>
                </c:pt>
                <c:pt idx="59">
                  <c:v>-359.30605554692369</c:v>
                </c:pt>
                <c:pt idx="60">
                  <c:v>-349.98446596505318</c:v>
                </c:pt>
                <c:pt idx="61">
                  <c:v>-344.84446314691041</c:v>
                </c:pt>
                <c:pt idx="62">
                  <c:v>-344.58297821978357</c:v>
                </c:pt>
                <c:pt idx="63">
                  <c:v>-344.32149329265667</c:v>
                </c:pt>
                <c:pt idx="64">
                  <c:v>-344.06000836552977</c:v>
                </c:pt>
                <c:pt idx="65">
                  <c:v>-343.64329986591395</c:v>
                </c:pt>
                <c:pt idx="66">
                  <c:v>-343.12957663349249</c:v>
                </c:pt>
                <c:pt idx="67">
                  <c:v>-342.61585340107104</c:v>
                </c:pt>
                <c:pt idx="68">
                  <c:v>-342.10213016864964</c:v>
                </c:pt>
                <c:pt idx="69">
                  <c:v>-341.02155954975717</c:v>
                </c:pt>
                <c:pt idx="70">
                  <c:v>-339.77093471492338</c:v>
                </c:pt>
                <c:pt idx="71">
                  <c:v>-338.52030988008966</c:v>
                </c:pt>
                <c:pt idx="72">
                  <c:v>-337.26968504525587</c:v>
                </c:pt>
                <c:pt idx="73">
                  <c:v>-334.05833850533867</c:v>
                </c:pt>
                <c:pt idx="74">
                  <c:v>-330.68359848999785</c:v>
                </c:pt>
                <c:pt idx="75">
                  <c:v>-327.30885847465697</c:v>
                </c:pt>
                <c:pt idx="76">
                  <c:v>-323.93926125865761</c:v>
                </c:pt>
                <c:pt idx="77">
                  <c:v>-320.63137763475584</c:v>
                </c:pt>
                <c:pt idx="78">
                  <c:v>-317.32349401085418</c:v>
                </c:pt>
                <c:pt idx="79">
                  <c:v>-314.0156103869524</c:v>
                </c:pt>
                <c:pt idx="80">
                  <c:v>-309.15633675029324</c:v>
                </c:pt>
                <c:pt idx="81">
                  <c:v>-299.12576307110953</c:v>
                </c:pt>
                <c:pt idx="82">
                  <c:v>-289.09518939192583</c:v>
                </c:pt>
                <c:pt idx="83">
                  <c:v>-279.06461571274201</c:v>
                </c:pt>
                <c:pt idx="84">
                  <c:v>-272.63690469169285</c:v>
                </c:pt>
                <c:pt idx="85">
                  <c:v>-271.973773923659</c:v>
                </c:pt>
                <c:pt idx="86">
                  <c:v>-271.31064315562514</c:v>
                </c:pt>
                <c:pt idx="87">
                  <c:v>-270.64751238759135</c:v>
                </c:pt>
                <c:pt idx="88">
                  <c:v>-267.19121809278386</c:v>
                </c:pt>
                <c:pt idx="89">
                  <c:v>-261.34078363217043</c:v>
                </c:pt>
                <c:pt idx="90">
                  <c:v>-255.49034917155703</c:v>
                </c:pt>
                <c:pt idx="91">
                  <c:v>-249.63991471094357</c:v>
                </c:pt>
                <c:pt idx="92">
                  <c:v>-226.60067521247674</c:v>
                </c:pt>
                <c:pt idx="93">
                  <c:v>-195.92196680829738</c:v>
                </c:pt>
                <c:pt idx="94">
                  <c:v>-165.24325840411763</c:v>
                </c:pt>
                <c:pt idx="95">
                  <c:v>-134.56454999993787</c:v>
                </c:pt>
                <c:pt idx="96">
                  <c:v>-128.71944549782722</c:v>
                </c:pt>
                <c:pt idx="97">
                  <c:v>-127.38954170518352</c:v>
                </c:pt>
                <c:pt idx="98">
                  <c:v>-126.05963791253983</c:v>
                </c:pt>
                <c:pt idx="99">
                  <c:v>-124.72973411989612</c:v>
                </c:pt>
              </c:numCache>
            </c:numRef>
          </c:xVal>
          <c:yVal>
            <c:numRef>
              <c:f>Resultados!$A$41:$A$140</c:f>
              <c:numCache>
                <c:formatCode>0.00</c:formatCode>
                <c:ptCount val="1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440400"/>
        <c:axId val="286440960"/>
      </c:scatterChart>
      <c:valAx>
        <c:axId val="286440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600"/>
                  <a:t>Situación Hídrica</a:t>
                </a:r>
              </a:p>
            </c:rich>
          </c:tx>
          <c:layout>
            <c:manualLayout>
              <c:xMode val="edge"/>
              <c:yMode val="edge"/>
              <c:x val="0.4145288430697685"/>
              <c:y val="0.93583127251791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86440960"/>
        <c:crosses val="autoZero"/>
        <c:crossBetween val="midCat"/>
      </c:valAx>
      <c:valAx>
        <c:axId val="2864409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050"/>
                  <a:t>Probabilidad</a:t>
                </a:r>
              </a:p>
            </c:rich>
          </c:tx>
          <c:layout>
            <c:manualLayout>
              <c:xMode val="edge"/>
              <c:yMode val="edge"/>
              <c:x val="0.88680901100837461"/>
              <c:y val="0.37949718375921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86440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671744827480743E-2"/>
          <c:y val="3.6766681350535506E-2"/>
          <c:w val="0.27989349862592422"/>
          <c:h val="5.8134761632320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A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C6600"/>
  </sheetPr>
  <sheetViews>
    <sheetView zoomScale="7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70C0"/>
  </sheetPr>
  <sheetViews>
    <sheetView zoomScale="7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7" tint="-0.249977111117893"/>
  </sheetPr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465614</xdr:colOff>
      <xdr:row>3</xdr:row>
      <xdr:rowOff>152399</xdr:rowOff>
    </xdr:from>
    <xdr:to>
      <xdr:col>17</xdr:col>
      <xdr:colOff>553600</xdr:colOff>
      <xdr:row>6</xdr:row>
      <xdr:rowOff>161925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10039" y="1152524"/>
          <a:ext cx="878561" cy="94297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123824</xdr:colOff>
      <xdr:row>3</xdr:row>
      <xdr:rowOff>118824</xdr:rowOff>
    </xdr:from>
    <xdr:to>
      <xdr:col>1</xdr:col>
      <xdr:colOff>180975</xdr:colOff>
      <xdr:row>6</xdr:row>
      <xdr:rowOff>72973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118949"/>
          <a:ext cx="847726" cy="8875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  <xdr:twoCellAnchor editAs="oneCell">
    <xdr:from>
      <xdr:col>0</xdr:col>
      <xdr:colOff>109776</xdr:colOff>
      <xdr:row>0</xdr:row>
      <xdr:rowOff>99885</xdr:rowOff>
    </xdr:from>
    <xdr:to>
      <xdr:col>1</xdr:col>
      <xdr:colOff>180974</xdr:colOff>
      <xdr:row>3</xdr:row>
      <xdr:rowOff>24086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6" y="99885"/>
          <a:ext cx="861773" cy="92432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16</xdr:col>
      <xdr:colOff>457201</xdr:colOff>
      <xdr:row>0</xdr:row>
      <xdr:rowOff>79941</xdr:rowOff>
    </xdr:from>
    <xdr:to>
      <xdr:col>17</xdr:col>
      <xdr:colOff>552450</xdr:colOff>
      <xdr:row>3</xdr:row>
      <xdr:rowOff>76050</xdr:rowOff>
    </xdr:to>
    <xdr:pic>
      <xdr:nvPicPr>
        <xdr:cNvPr id="7" name="2 Imagen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53816"/>
        <a:stretch/>
      </xdr:blipFill>
      <xdr:spPr>
        <a:xfrm>
          <a:off x="13001626" y="79941"/>
          <a:ext cx="885824" cy="99623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</xdr:col>
      <xdr:colOff>209550</xdr:colOff>
      <xdr:row>3</xdr:row>
      <xdr:rowOff>104775</xdr:rowOff>
    </xdr:from>
    <xdr:to>
      <xdr:col>15</xdr:col>
      <xdr:colOff>247650</xdr:colOff>
      <xdr:row>5</xdr:row>
      <xdr:rowOff>95250</xdr:rowOff>
    </xdr:to>
    <xdr:sp macro="" textlink="">
      <xdr:nvSpPr>
        <xdr:cNvPr id="38" name="Cuadro de texto 1"/>
        <xdr:cNvSpPr txBox="1"/>
      </xdr:nvSpPr>
      <xdr:spPr>
        <a:xfrm>
          <a:off x="1619250" y="1104900"/>
          <a:ext cx="10382250" cy="75247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AR" sz="72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glow rad="139700">
                  <a:schemeClr val="accent6">
                    <a:satMod val="175000"/>
                    <a:alpha val="40000"/>
                  </a:schemeClr>
                </a:glow>
                <a:outerShdw dist="38100" dir="2700000" algn="bl">
                  <a:schemeClr val="accent5"/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B.H.S. V.2.0</a:t>
          </a:r>
          <a:endParaRPr lang="es-AR" sz="2800">
            <a:effectLst>
              <a:glow rad="139700">
                <a:schemeClr val="accent6">
                  <a:satMod val="175000"/>
                  <a:alpha val="40000"/>
                </a:schemeClr>
              </a:glow>
              <a:outerShdw dist="38100" dir="2700000" algn="bl">
                <a:schemeClr val="accent5"/>
              </a:outerShdw>
            </a:effectLst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323848</xdr:colOff>
      <xdr:row>8</xdr:row>
      <xdr:rowOff>123823</xdr:rowOff>
    </xdr:from>
    <xdr:to>
      <xdr:col>10</xdr:col>
      <xdr:colOff>122464</xdr:colOff>
      <xdr:row>10</xdr:row>
      <xdr:rowOff>27214</xdr:rowOff>
    </xdr:to>
    <xdr:sp macro="" textlink="">
      <xdr:nvSpPr>
        <xdr:cNvPr id="13" name="Rectángulo 12"/>
        <xdr:cNvSpPr/>
      </xdr:nvSpPr>
      <xdr:spPr>
        <a:xfrm>
          <a:off x="1602919" y="1879144"/>
          <a:ext cx="2696938" cy="229963"/>
        </a:xfrm>
        <a:prstGeom prst="rect">
          <a:avLst/>
        </a:prstGeom>
        <a:solidFill>
          <a:schemeClr val="accent6">
            <a:lumMod val="60000"/>
            <a:lumOff val="40000"/>
            <a:alpha val="36000"/>
          </a:schemeClr>
        </a:solidFill>
        <a:ln>
          <a:solidFill>
            <a:schemeClr val="tx1"/>
          </a:solidFill>
        </a:ln>
        <a:effectLst>
          <a:reflection stA="95000" endPos="11000" dir="5400000" sy="-100000" algn="bl" rotWithShape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285750</xdr:colOff>
      <xdr:row>4</xdr:row>
      <xdr:rowOff>9524</xdr:rowOff>
    </xdr:from>
    <xdr:to>
      <xdr:col>16</xdr:col>
      <xdr:colOff>171450</xdr:colOff>
      <xdr:row>5</xdr:row>
      <xdr:rowOff>19050</xdr:rowOff>
    </xdr:to>
    <xdr:sp macro="" textlink="">
      <xdr:nvSpPr>
        <xdr:cNvPr id="2" name="Rectángulo 1"/>
        <xdr:cNvSpPr/>
      </xdr:nvSpPr>
      <xdr:spPr>
        <a:xfrm>
          <a:off x="5600700" y="866774"/>
          <a:ext cx="971550" cy="219076"/>
        </a:xfrm>
        <a:prstGeom prst="rect">
          <a:avLst/>
        </a:prstGeom>
        <a:noFill/>
        <a:ln>
          <a:solidFill>
            <a:schemeClr val="tx1"/>
          </a:solidFill>
        </a:ln>
        <a:effectLst>
          <a:reflection stA="95000" endPos="11000" dir="5400000" sy="-100000" algn="bl" rotWithShape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13</xdr:col>
      <xdr:colOff>0</xdr:colOff>
      <xdr:row>4</xdr:row>
      <xdr:rowOff>95250</xdr:rowOff>
    </xdr:from>
    <xdr:to>
      <xdr:col>13</xdr:col>
      <xdr:colOff>285750</xdr:colOff>
      <xdr:row>4</xdr:row>
      <xdr:rowOff>119062</xdr:rowOff>
    </xdr:to>
    <xdr:cxnSp macro="">
      <xdr:nvCxnSpPr>
        <xdr:cNvPr id="4" name="Conector recto de flecha 3"/>
        <xdr:cNvCxnSpPr>
          <a:stCxn id="2" idx="1"/>
        </xdr:cNvCxnSpPr>
      </xdr:nvCxnSpPr>
      <xdr:spPr>
        <a:xfrm flipH="1" flipV="1">
          <a:off x="5314950" y="952500"/>
          <a:ext cx="285750" cy="2381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350520</xdr:colOff>
      <xdr:row>5</xdr:row>
      <xdr:rowOff>133349</xdr:rowOff>
    </xdr:from>
    <xdr:to>
      <xdr:col>12</xdr:col>
      <xdr:colOff>108857</xdr:colOff>
      <xdr:row>7</xdr:row>
      <xdr:rowOff>81642</xdr:rowOff>
    </xdr:to>
    <xdr:sp macro="" textlink="">
      <xdr:nvSpPr>
        <xdr:cNvPr id="10" name="Rectángulo 9"/>
        <xdr:cNvSpPr/>
      </xdr:nvSpPr>
      <xdr:spPr>
        <a:xfrm>
          <a:off x="2486841" y="1398813"/>
          <a:ext cx="2656659" cy="274865"/>
        </a:xfrm>
        <a:prstGeom prst="rect">
          <a:avLst/>
        </a:prstGeom>
        <a:noFill/>
        <a:ln>
          <a:solidFill>
            <a:schemeClr val="tx1"/>
          </a:solidFill>
        </a:ln>
        <a:effectLst>
          <a:reflection stA="95000" endPos="11000" dir="5400000" sy="-100000" algn="bl" rotWithShape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9</xdr:col>
      <xdr:colOff>9525</xdr:colOff>
      <xdr:row>4</xdr:row>
      <xdr:rowOff>190500</xdr:rowOff>
    </xdr:from>
    <xdr:to>
      <xdr:col>9</xdr:col>
      <xdr:colOff>19050</xdr:colOff>
      <xdr:row>5</xdr:row>
      <xdr:rowOff>119062</xdr:rowOff>
    </xdr:to>
    <xdr:cxnSp macro="">
      <xdr:nvCxnSpPr>
        <xdr:cNvPr id="11" name="Conector recto de flecha 10"/>
        <xdr:cNvCxnSpPr/>
      </xdr:nvCxnSpPr>
      <xdr:spPr>
        <a:xfrm flipH="1" flipV="1">
          <a:off x="3733800" y="1047750"/>
          <a:ext cx="9525" cy="13811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228600</xdr:colOff>
      <xdr:row>10</xdr:row>
      <xdr:rowOff>71437</xdr:rowOff>
    </xdr:from>
    <xdr:to>
      <xdr:col>6</xdr:col>
      <xdr:colOff>238126</xdr:colOff>
      <xdr:row>11</xdr:row>
      <xdr:rowOff>0</xdr:rowOff>
    </xdr:to>
    <xdr:cxnSp macro="">
      <xdr:nvCxnSpPr>
        <xdr:cNvPr id="14" name="Conector recto de flecha 13"/>
        <xdr:cNvCxnSpPr/>
      </xdr:nvCxnSpPr>
      <xdr:spPr>
        <a:xfrm flipH="1">
          <a:off x="2743200" y="1947862"/>
          <a:ext cx="9526" cy="2047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285749</xdr:colOff>
      <xdr:row>8</xdr:row>
      <xdr:rowOff>133348</xdr:rowOff>
    </xdr:from>
    <xdr:to>
      <xdr:col>25</xdr:col>
      <xdr:colOff>85725</xdr:colOff>
      <xdr:row>10</xdr:row>
      <xdr:rowOff>57150</xdr:rowOff>
    </xdr:to>
    <xdr:sp macro="" textlink="">
      <xdr:nvSpPr>
        <xdr:cNvPr id="17" name="Rectángulo 16"/>
        <xdr:cNvSpPr/>
      </xdr:nvSpPr>
      <xdr:spPr>
        <a:xfrm>
          <a:off x="6962774" y="1685923"/>
          <a:ext cx="2352676" cy="247652"/>
        </a:xfrm>
        <a:prstGeom prst="rect">
          <a:avLst/>
        </a:prstGeom>
        <a:solidFill>
          <a:schemeClr val="accent1">
            <a:lumMod val="40000"/>
            <a:lumOff val="60000"/>
            <a:alpha val="36000"/>
          </a:schemeClr>
        </a:solidFill>
        <a:ln>
          <a:solidFill>
            <a:schemeClr val="tx1"/>
          </a:solidFill>
        </a:ln>
        <a:effectLst>
          <a:reflection stA="95000" endPos="11000" dir="5400000" sy="-100000" algn="bl" rotWithShape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21</xdr:col>
      <xdr:colOff>142875</xdr:colOff>
      <xdr:row>10</xdr:row>
      <xdr:rowOff>90487</xdr:rowOff>
    </xdr:from>
    <xdr:to>
      <xdr:col>21</xdr:col>
      <xdr:colOff>142876</xdr:colOff>
      <xdr:row>11</xdr:row>
      <xdr:rowOff>19050</xdr:rowOff>
    </xdr:to>
    <xdr:cxnSp macro="">
      <xdr:nvCxnSpPr>
        <xdr:cNvPr id="18" name="Conector recto de flecha 17"/>
        <xdr:cNvCxnSpPr/>
      </xdr:nvCxnSpPr>
      <xdr:spPr>
        <a:xfrm flipH="1">
          <a:off x="8124825" y="1966912"/>
          <a:ext cx="1" cy="2047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8</xdr:row>
      <xdr:rowOff>104774</xdr:rowOff>
    </xdr:from>
    <xdr:to>
      <xdr:col>2</xdr:col>
      <xdr:colOff>28575</xdr:colOff>
      <xdr:row>10</xdr:row>
      <xdr:rowOff>76199</xdr:rowOff>
    </xdr:to>
    <xdr:sp macro="" textlink="">
      <xdr:nvSpPr>
        <xdr:cNvPr id="21" name="Rectángulo 20"/>
        <xdr:cNvSpPr/>
      </xdr:nvSpPr>
      <xdr:spPr>
        <a:xfrm>
          <a:off x="57150" y="1860095"/>
          <a:ext cx="855889" cy="297997"/>
        </a:xfrm>
        <a:prstGeom prst="rect">
          <a:avLst/>
        </a:prstGeom>
        <a:noFill/>
        <a:ln>
          <a:solidFill>
            <a:schemeClr val="tx1"/>
          </a:solidFill>
        </a:ln>
        <a:effectLst>
          <a:reflection stA="95000" endPos="11000" dir="5400000" sy="-100000" algn="bl" rotWithShape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 b="1"/>
        </a:p>
      </xdr:txBody>
    </xdr:sp>
    <xdr:clientData/>
  </xdr:twoCellAnchor>
  <xdr:twoCellAnchor>
    <xdr:from>
      <xdr:col>0</xdr:col>
      <xdr:colOff>247650</xdr:colOff>
      <xdr:row>10</xdr:row>
      <xdr:rowOff>80962</xdr:rowOff>
    </xdr:from>
    <xdr:to>
      <xdr:col>0</xdr:col>
      <xdr:colOff>257176</xdr:colOff>
      <xdr:row>11</xdr:row>
      <xdr:rowOff>9525</xdr:rowOff>
    </xdr:to>
    <xdr:cxnSp macro="">
      <xdr:nvCxnSpPr>
        <xdr:cNvPr id="22" name="Conector recto de flecha 21"/>
        <xdr:cNvCxnSpPr/>
      </xdr:nvCxnSpPr>
      <xdr:spPr>
        <a:xfrm flipH="1">
          <a:off x="247650" y="1957387"/>
          <a:ext cx="9526" cy="2047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16933</xdr:colOff>
      <xdr:row>0</xdr:row>
      <xdr:rowOff>26479</xdr:rowOff>
    </xdr:from>
    <xdr:ext cx="11650134" cy="396000"/>
    <xdr:sp macro="" textlink="">
      <xdr:nvSpPr>
        <xdr:cNvPr id="3" name="Rectángulo 2"/>
        <xdr:cNvSpPr/>
      </xdr:nvSpPr>
      <xdr:spPr>
        <a:xfrm>
          <a:off x="16933" y="26479"/>
          <a:ext cx="11650134" cy="3960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none" lIns="91440" tIns="45720" rIns="91440" bIns="45720">
          <a:noAutofit/>
        </a:bodyPr>
        <a:lstStyle/>
        <a:p>
          <a:pPr algn="ctr"/>
          <a:r>
            <a:rPr lang="es-ES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</a:rPr>
            <a:t>BALANCE HIDROLÓGICO SERIADO</a:t>
          </a:r>
        </a:p>
      </xdr:txBody>
    </xdr:sp>
    <xdr:clientData/>
  </xdr:oneCellAnchor>
  <xdr:twoCellAnchor>
    <xdr:from>
      <xdr:col>0</xdr:col>
      <xdr:colOff>1</xdr:colOff>
      <xdr:row>0</xdr:row>
      <xdr:rowOff>405321</xdr:rowOff>
    </xdr:from>
    <xdr:to>
      <xdr:col>28</xdr:col>
      <xdr:colOff>270934</xdr:colOff>
      <xdr:row>2</xdr:row>
      <xdr:rowOff>39254</xdr:rowOff>
    </xdr:to>
    <xdr:sp macro="" textlink="">
      <xdr:nvSpPr>
        <xdr:cNvPr id="15" name="Cuadro de texto 1"/>
        <xdr:cNvSpPr txBox="1"/>
      </xdr:nvSpPr>
      <xdr:spPr>
        <a:xfrm>
          <a:off x="1" y="405321"/>
          <a:ext cx="10769600" cy="25200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AR" sz="18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FCA UNJu - FAUBA</a:t>
          </a:r>
          <a:endParaRPr lang="es-AR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27</xdr:col>
      <xdr:colOff>336841</xdr:colOff>
      <xdr:row>1</xdr:row>
      <xdr:rowOff>14287</xdr:rowOff>
    </xdr:from>
    <xdr:to>
      <xdr:col>28</xdr:col>
      <xdr:colOff>364557</xdr:colOff>
      <xdr:row>2</xdr:row>
      <xdr:rowOff>195135</xdr:rowOff>
    </xdr:to>
    <xdr:pic>
      <xdr:nvPicPr>
        <xdr:cNvPr id="20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4974" y="437620"/>
          <a:ext cx="425650" cy="44331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  <xdr:twoCellAnchor editAs="oneCell">
    <xdr:from>
      <xdr:col>0</xdr:col>
      <xdr:colOff>52919</xdr:colOff>
      <xdr:row>1</xdr:row>
      <xdr:rowOff>4762</xdr:rowOff>
    </xdr:from>
    <xdr:to>
      <xdr:col>0</xdr:col>
      <xdr:colOff>484919</xdr:colOff>
      <xdr:row>2</xdr:row>
      <xdr:rowOff>188940</xdr:rowOff>
    </xdr:to>
    <xdr:pic>
      <xdr:nvPicPr>
        <xdr:cNvPr id="2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9" y="428095"/>
          <a:ext cx="432000" cy="4466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16932</xdr:colOff>
      <xdr:row>0</xdr:row>
      <xdr:rowOff>26479</xdr:rowOff>
    </xdr:from>
    <xdr:ext cx="12697582" cy="396000"/>
    <xdr:sp macro="" textlink="">
      <xdr:nvSpPr>
        <xdr:cNvPr id="6" name="Rectángulo 5"/>
        <xdr:cNvSpPr/>
      </xdr:nvSpPr>
      <xdr:spPr>
        <a:xfrm>
          <a:off x="16932" y="26479"/>
          <a:ext cx="12697582" cy="3960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none" lIns="91440" tIns="45720" rIns="91440" bIns="45720">
          <a:noAutofit/>
        </a:bodyPr>
        <a:lstStyle/>
        <a:p>
          <a:pPr algn="ctr"/>
          <a:r>
            <a:rPr lang="es-ES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</a:rPr>
            <a:t>BALANCE HIDROLÓGICO SERIADO</a:t>
          </a:r>
        </a:p>
      </xdr:txBody>
    </xdr:sp>
    <xdr:clientData/>
  </xdr:oneCellAnchor>
  <xdr:twoCellAnchor>
    <xdr:from>
      <xdr:col>0</xdr:col>
      <xdr:colOff>1</xdr:colOff>
      <xdr:row>1</xdr:row>
      <xdr:rowOff>183457</xdr:rowOff>
    </xdr:from>
    <xdr:to>
      <xdr:col>31</xdr:col>
      <xdr:colOff>647700</xdr:colOff>
      <xdr:row>1</xdr:row>
      <xdr:rowOff>471457</xdr:rowOff>
    </xdr:to>
    <xdr:sp macro="" textlink="">
      <xdr:nvSpPr>
        <xdr:cNvPr id="7" name="Cuadro de texto 1"/>
        <xdr:cNvSpPr txBox="1"/>
      </xdr:nvSpPr>
      <xdr:spPr>
        <a:xfrm>
          <a:off x="1" y="431107"/>
          <a:ext cx="11544299" cy="28800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AR" sz="18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FCA UNJu - FAUBA</a:t>
          </a:r>
          <a:endParaRPr lang="es-AR" sz="7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31</xdr:col>
      <xdr:colOff>166443</xdr:colOff>
      <xdr:row>1</xdr:row>
      <xdr:rowOff>204787</xdr:rowOff>
    </xdr:from>
    <xdr:to>
      <xdr:col>31</xdr:col>
      <xdr:colOff>594633</xdr:colOff>
      <xdr:row>2</xdr:row>
      <xdr:rowOff>172275</xdr:rowOff>
    </xdr:to>
    <xdr:pic>
      <xdr:nvPicPr>
        <xdr:cNvPr id="8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3043" y="452437"/>
          <a:ext cx="428190" cy="4437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  <xdr:twoCellAnchor editAs="oneCell">
    <xdr:from>
      <xdr:col>0</xdr:col>
      <xdr:colOff>27518</xdr:colOff>
      <xdr:row>1</xdr:row>
      <xdr:rowOff>195262</xdr:rowOff>
    </xdr:from>
    <xdr:to>
      <xdr:col>1</xdr:col>
      <xdr:colOff>24090</xdr:colOff>
      <xdr:row>2</xdr:row>
      <xdr:rowOff>166080</xdr:rowOff>
    </xdr:to>
    <xdr:pic>
      <xdr:nvPicPr>
        <xdr:cNvPr id="9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8" y="442912"/>
          <a:ext cx="432000" cy="44706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F497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showRowColHeaders="0" zoomScale="80" zoomScaleNormal="80" workbookViewId="0">
      <selection activeCell="F22" sqref="F22"/>
    </sheetView>
  </sheetViews>
  <sheetFormatPr baseColWidth="10" defaultRowHeight="12.75" x14ac:dyDescent="0.2"/>
  <cols>
    <col min="2" max="2" width="9" style="31" customWidth="1"/>
    <col min="3" max="3" width="12.5703125" bestFit="1" customWidth="1"/>
  </cols>
  <sheetData>
    <row r="1" spans="1:18" ht="34.15" customHeight="1" x14ac:dyDescent="0.2">
      <c r="A1" s="39"/>
      <c r="B1" s="40"/>
      <c r="C1" s="203" t="s">
        <v>55</v>
      </c>
      <c r="D1" s="203" t="s">
        <v>54</v>
      </c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41"/>
      <c r="R1" s="42"/>
    </row>
    <row r="2" spans="1:18" ht="26.45" customHeight="1" x14ac:dyDescent="0.45">
      <c r="A2" s="43"/>
      <c r="B2" s="34"/>
      <c r="C2" s="200" t="s">
        <v>56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44"/>
      <c r="R2" s="45"/>
    </row>
    <row r="3" spans="1:18" ht="18" customHeight="1" x14ac:dyDescent="0.35">
      <c r="A3" s="43"/>
      <c r="B3" s="34"/>
      <c r="C3" s="201" t="s">
        <v>57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44"/>
      <c r="R3" s="45"/>
    </row>
    <row r="4" spans="1:18" ht="13.15" customHeight="1" x14ac:dyDescent="0.2">
      <c r="A4" s="43"/>
      <c r="B4" s="3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5"/>
    </row>
    <row r="5" spans="1:18" s="38" customFormat="1" ht="46.15" customHeight="1" x14ac:dyDescent="0.2">
      <c r="A5" s="46"/>
      <c r="B5" s="37"/>
      <c r="C5" s="202" t="s">
        <v>48</v>
      </c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47"/>
      <c r="R5" s="48"/>
    </row>
    <row r="6" spans="1:18" ht="13.15" customHeight="1" x14ac:dyDescent="0.9">
      <c r="A6" s="43"/>
      <c r="B6" s="34"/>
      <c r="C6" s="35"/>
      <c r="D6" s="35"/>
      <c r="E6" s="35"/>
      <c r="F6" s="35"/>
      <c r="G6" s="35"/>
      <c r="H6" s="35"/>
      <c r="I6" s="35"/>
      <c r="J6" s="35"/>
      <c r="K6" s="34"/>
      <c r="L6" s="34"/>
      <c r="M6" s="44"/>
      <c r="N6" s="44"/>
      <c r="O6" s="44"/>
      <c r="P6" s="44"/>
      <c r="Q6" s="44"/>
      <c r="R6" s="45"/>
    </row>
    <row r="7" spans="1:18" ht="21" customHeight="1" x14ac:dyDescent="0.35">
      <c r="A7" s="43"/>
      <c r="B7" s="34"/>
      <c r="C7" s="199" t="s">
        <v>72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44"/>
      <c r="Q7" s="44"/>
      <c r="R7" s="45"/>
    </row>
    <row r="8" spans="1:18" ht="13.5" thickBo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1"/>
      <c r="N8" s="51"/>
      <c r="O8" s="51"/>
      <c r="P8" s="51"/>
      <c r="Q8" s="51"/>
      <c r="R8" s="52"/>
    </row>
    <row r="9" spans="1:18" s="33" customFormat="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44"/>
      <c r="N9" s="44"/>
      <c r="O9" s="44"/>
      <c r="P9" s="44"/>
      <c r="Q9" s="44"/>
      <c r="R9" s="44"/>
    </row>
    <row r="10" spans="1:18" ht="15.6" customHeight="1" x14ac:dyDescent="0.25">
      <c r="A10" s="62" t="s">
        <v>71</v>
      </c>
      <c r="B10" s="63"/>
      <c r="C10" s="64"/>
      <c r="D10" s="64"/>
      <c r="E10" s="64"/>
      <c r="F10" s="65"/>
      <c r="G10" s="65"/>
      <c r="H10" s="65"/>
      <c r="I10" s="65"/>
      <c r="J10" s="65"/>
      <c r="K10" s="65"/>
      <c r="L10" s="65"/>
      <c r="M10" s="66"/>
      <c r="N10" s="66"/>
      <c r="O10" s="66"/>
    </row>
    <row r="11" spans="1:18" s="31" customFormat="1" ht="5.25" customHeight="1" x14ac:dyDescent="0.25">
      <c r="A11" s="63"/>
      <c r="B11" s="63"/>
      <c r="C11" s="64"/>
      <c r="D11" s="64"/>
      <c r="E11" s="64"/>
      <c r="F11" s="65"/>
      <c r="G11" s="65"/>
      <c r="H11" s="65"/>
      <c r="I11" s="65"/>
      <c r="J11" s="65"/>
      <c r="K11" s="65"/>
      <c r="L11" s="65"/>
      <c r="M11" s="66"/>
      <c r="N11" s="66"/>
      <c r="O11" s="66"/>
    </row>
    <row r="12" spans="1:18" ht="18" x14ac:dyDescent="0.25">
      <c r="A12" s="65" t="s">
        <v>60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6"/>
      <c r="N12" s="66"/>
      <c r="O12" s="66"/>
    </row>
    <row r="13" spans="1:18" ht="18" x14ac:dyDescent="0.25">
      <c r="A13" s="65" t="s">
        <v>61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6"/>
      <c r="N13" s="66"/>
      <c r="O13" s="66"/>
    </row>
    <row r="14" spans="1:18" ht="18" x14ac:dyDescent="0.25">
      <c r="A14" s="65" t="s">
        <v>62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6"/>
      <c r="N14" s="66"/>
      <c r="O14" s="66"/>
    </row>
    <row r="15" spans="1:18" ht="18" x14ac:dyDescent="0.25">
      <c r="A15" s="65" t="s">
        <v>63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6"/>
      <c r="N15" s="66"/>
      <c r="O15" s="66"/>
    </row>
    <row r="16" spans="1:18" ht="18.75" x14ac:dyDescent="0.3">
      <c r="A16" s="80" t="s">
        <v>74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6"/>
      <c r="N16" s="66"/>
      <c r="O16" s="66"/>
    </row>
    <row r="18" spans="1:15" ht="18" x14ac:dyDescent="0.25">
      <c r="A18" s="65" t="s">
        <v>64</v>
      </c>
      <c r="B18" s="65"/>
      <c r="C18" s="65"/>
      <c r="D18" s="65"/>
      <c r="E18" s="65"/>
      <c r="F18" s="65"/>
      <c r="G18" s="65"/>
      <c r="I18" s="65" t="s">
        <v>73</v>
      </c>
      <c r="J18" s="65"/>
      <c r="K18" s="65"/>
      <c r="L18" s="65"/>
      <c r="M18" s="66"/>
      <c r="N18" s="66"/>
      <c r="O18" s="66"/>
    </row>
    <row r="19" spans="1:15" ht="18.75" x14ac:dyDescent="0.3">
      <c r="A19" s="65"/>
      <c r="B19" s="65"/>
      <c r="C19" s="77" t="s">
        <v>68</v>
      </c>
      <c r="D19" s="69"/>
      <c r="E19" s="69"/>
      <c r="F19" s="69"/>
      <c r="G19" s="69"/>
      <c r="H19" s="65"/>
      <c r="I19" s="65"/>
      <c r="J19" s="74" t="s">
        <v>65</v>
      </c>
      <c r="K19" s="73"/>
      <c r="L19" s="67"/>
      <c r="M19" s="66"/>
      <c r="N19" s="66"/>
      <c r="O19" s="66"/>
    </row>
    <row r="20" spans="1:15" s="31" customFormat="1" ht="18.75" x14ac:dyDescent="0.3">
      <c r="A20" s="65"/>
      <c r="B20" s="65"/>
      <c r="C20" s="77" t="s">
        <v>69</v>
      </c>
      <c r="D20" s="69"/>
      <c r="E20" s="69"/>
      <c r="F20" s="69"/>
      <c r="G20" s="69"/>
      <c r="H20" s="65"/>
      <c r="I20" s="65"/>
      <c r="J20" s="75" t="s">
        <v>66</v>
      </c>
      <c r="K20" s="72"/>
      <c r="L20" s="68"/>
      <c r="M20" s="66"/>
      <c r="N20" s="66"/>
      <c r="O20" s="66"/>
    </row>
    <row r="21" spans="1:15" ht="18.75" x14ac:dyDescent="0.3">
      <c r="A21" s="65"/>
      <c r="B21" s="65"/>
      <c r="C21" s="77" t="s">
        <v>70</v>
      </c>
      <c r="D21" s="69"/>
      <c r="E21" s="69"/>
      <c r="F21" s="69"/>
      <c r="G21" s="69"/>
      <c r="H21" s="65"/>
      <c r="I21" s="65"/>
      <c r="J21" s="76" t="s">
        <v>67</v>
      </c>
      <c r="K21" s="71"/>
      <c r="L21" s="70"/>
      <c r="M21" s="66"/>
      <c r="N21" s="66"/>
      <c r="O21" s="66"/>
    </row>
    <row r="22" spans="1:15" x14ac:dyDescent="0.2">
      <c r="F22" s="36"/>
      <c r="G22" s="36"/>
      <c r="H22" s="36"/>
      <c r="I22" s="36"/>
      <c r="J22" s="36"/>
      <c r="K22" s="36"/>
      <c r="L22" s="36"/>
    </row>
    <row r="23" spans="1:15" x14ac:dyDescent="0.2">
      <c r="F23" s="36"/>
      <c r="G23" s="36"/>
      <c r="H23" s="36"/>
      <c r="I23" s="36"/>
      <c r="J23" s="36"/>
      <c r="K23" s="36"/>
      <c r="L23" s="36"/>
    </row>
    <row r="24" spans="1:15" x14ac:dyDescent="0.2">
      <c r="F24" s="36"/>
      <c r="G24" s="36"/>
      <c r="H24" s="36"/>
      <c r="I24" s="36"/>
      <c r="J24" s="36"/>
      <c r="K24" s="36"/>
      <c r="L24" s="36"/>
    </row>
    <row r="25" spans="1:15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5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</sheetData>
  <sheetProtection algorithmName="SHA-512" hashValue="3uWBHAjUdb/4ULsp7J9HpdK9fV2fDsiVMMVvzCADgJwyD8S/DASQC0nm+M7l5snKDiKYLUFYKdPhAeP5F64msA==" saltValue="XdlSB4XmDCsMiwhb4BQBSA==" spinCount="100000" sheet="1" objects="1" scenarios="1"/>
  <mergeCells count="5">
    <mergeCell ref="C7:O7"/>
    <mergeCell ref="C2:P2"/>
    <mergeCell ref="C3:P3"/>
    <mergeCell ref="C5:P5"/>
    <mergeCell ref="C1:P1"/>
  </mergeCells>
  <pageMargins left="0.7" right="0.7" top="0.75" bottom="0.75" header="0.3" footer="0.3"/>
  <pageSetup paperSize="9" orientation="portrait" horizontalDpi="300" verticalDpi="300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H436"/>
  <sheetViews>
    <sheetView tabSelected="1" zoomScaleNormal="100" workbookViewId="0">
      <selection activeCell="J17" sqref="J17"/>
    </sheetView>
  </sheetViews>
  <sheetFormatPr baseColWidth="10" defaultColWidth="11.42578125" defaultRowHeight="12.75" x14ac:dyDescent="0.2"/>
  <cols>
    <col min="1" max="1" width="7.28515625" style="163" customWidth="1"/>
    <col min="2" max="3" width="5.85546875" style="163" customWidth="1"/>
    <col min="4" max="4" width="6.42578125" style="163" customWidth="1"/>
    <col min="5" max="5" width="6.28515625" style="163" customWidth="1"/>
    <col min="6" max="6" width="6.42578125" style="163" customWidth="1"/>
    <col min="7" max="7" width="5.85546875" style="163" customWidth="1"/>
    <col min="8" max="8" width="5.7109375" style="163" customWidth="1"/>
    <col min="9" max="9" width="6.5703125" style="163" customWidth="1"/>
    <col min="10" max="10" width="5.85546875" style="163" customWidth="1"/>
    <col min="11" max="11" width="6.28515625" style="163" customWidth="1"/>
    <col min="12" max="12" width="6.42578125" style="163" customWidth="1"/>
    <col min="13" max="13" width="5.28515625" style="163" customWidth="1"/>
    <col min="14" max="14" width="5.7109375" style="163" customWidth="1"/>
    <col min="15" max="15" width="4.7109375" style="198" customWidth="1"/>
    <col min="16" max="16" width="5.42578125" style="166" customWidth="1"/>
    <col min="17" max="18" width="6.28515625" style="163" customWidth="1"/>
    <col min="19" max="19" width="7.140625" style="163" customWidth="1"/>
    <col min="20" max="20" width="6.7109375" style="163" customWidth="1"/>
    <col min="21" max="21" width="6.85546875" style="163" customWidth="1"/>
    <col min="22" max="22" width="6" style="163" customWidth="1"/>
    <col min="23" max="23" width="5.7109375" style="163" customWidth="1"/>
    <col min="24" max="24" width="6.7109375" style="163" customWidth="1"/>
    <col min="25" max="25" width="6" style="163" customWidth="1"/>
    <col min="26" max="27" width="6.42578125" style="163" customWidth="1"/>
    <col min="28" max="30" width="5.7109375" style="163" customWidth="1"/>
    <col min="31" max="31" width="5" style="161" customWidth="1"/>
    <col min="32" max="32" width="4.140625" style="161" customWidth="1"/>
    <col min="33" max="35" width="11.42578125" style="161"/>
    <col min="36" max="138" width="11.42578125" style="162"/>
    <col min="139" max="16384" width="11.42578125" style="163"/>
  </cols>
  <sheetData>
    <row r="1" spans="1:30" ht="33" customHeight="1" x14ac:dyDescent="0.2">
      <c r="A1" s="208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10"/>
      <c r="AD1" s="161"/>
    </row>
    <row r="2" spans="1:30" ht="20.45" customHeight="1" x14ac:dyDescent="0.25">
      <c r="A2" s="211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3"/>
      <c r="AD2" s="161"/>
    </row>
    <row r="3" spans="1:30" ht="16.5" thickBot="1" x14ac:dyDescent="0.3">
      <c r="A3" s="214" t="s">
        <v>58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6"/>
      <c r="AD3" s="161"/>
    </row>
    <row r="4" spans="1:30" ht="13.5" thickBot="1" x14ac:dyDescent="0.2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</row>
    <row r="5" spans="1:30" ht="16.5" thickBot="1" x14ac:dyDescent="0.25">
      <c r="A5" s="204" t="s">
        <v>25</v>
      </c>
      <c r="B5" s="204"/>
      <c r="C5" s="205" t="s">
        <v>75</v>
      </c>
      <c r="D5" s="206"/>
      <c r="E5" s="206"/>
      <c r="F5" s="206"/>
      <c r="G5" s="207"/>
      <c r="H5" s="167" t="s">
        <v>49</v>
      </c>
      <c r="I5" s="168">
        <v>-24</v>
      </c>
      <c r="J5" s="169">
        <v>-42</v>
      </c>
      <c r="K5" s="161"/>
      <c r="L5" s="170" t="s">
        <v>20</v>
      </c>
      <c r="M5" s="5">
        <v>210</v>
      </c>
      <c r="N5" s="161"/>
      <c r="O5" s="171" t="s">
        <v>50</v>
      </c>
      <c r="P5" s="17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</row>
    <row r="6" spans="1:30" x14ac:dyDescent="0.2">
      <c r="A6" s="172"/>
      <c r="B6" s="172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</row>
    <row r="7" spans="1:30" x14ac:dyDescent="0.2">
      <c r="A7" s="172"/>
      <c r="B7" s="172"/>
      <c r="C7" s="161"/>
      <c r="D7" s="161"/>
      <c r="E7" s="161"/>
      <c r="F7" s="161"/>
      <c r="G7" s="173" t="s">
        <v>59</v>
      </c>
      <c r="H7" s="161"/>
      <c r="I7" s="162"/>
      <c r="J7" s="161"/>
      <c r="K7" s="161"/>
      <c r="L7" s="161"/>
      <c r="M7" s="161"/>
      <c r="N7" s="161"/>
      <c r="O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</row>
    <row r="8" spans="1:30" x14ac:dyDescent="0.2">
      <c r="A8" s="172"/>
      <c r="B8" s="172"/>
      <c r="C8" s="161"/>
      <c r="D8" s="161"/>
      <c r="E8" s="161"/>
      <c r="F8" s="161"/>
      <c r="G8" s="161"/>
      <c r="H8" s="161"/>
      <c r="I8" s="173"/>
      <c r="J8" s="161"/>
      <c r="K8" s="161"/>
      <c r="L8" s="161"/>
      <c r="M8" s="161"/>
      <c r="N8" s="161"/>
      <c r="O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</row>
    <row r="9" spans="1:30" x14ac:dyDescent="0.2">
      <c r="A9" s="172"/>
      <c r="B9" s="172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</row>
    <row r="10" spans="1:30" x14ac:dyDescent="0.2">
      <c r="A10" s="174" t="s">
        <v>53</v>
      </c>
      <c r="B10" s="172"/>
      <c r="C10" s="161"/>
      <c r="D10" s="161"/>
      <c r="E10" s="173" t="s">
        <v>51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Q10" s="161"/>
      <c r="R10" s="161"/>
      <c r="S10" s="173" t="s">
        <v>52</v>
      </c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</row>
    <row r="11" spans="1:30" ht="21.75" customHeight="1" thickBot="1" x14ac:dyDescent="0.25">
      <c r="A11" s="172"/>
      <c r="B11" s="175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</row>
    <row r="12" spans="1:30" ht="18" customHeight="1" thickBot="1" x14ac:dyDescent="0.25">
      <c r="A12" s="176" t="s">
        <v>26</v>
      </c>
      <c r="B12" s="177" t="s">
        <v>0</v>
      </c>
      <c r="C12" s="177" t="s">
        <v>1</v>
      </c>
      <c r="D12" s="177" t="s">
        <v>2</v>
      </c>
      <c r="E12" s="177" t="s">
        <v>3</v>
      </c>
      <c r="F12" s="177" t="s">
        <v>4</v>
      </c>
      <c r="G12" s="177" t="s">
        <v>5</v>
      </c>
      <c r="H12" s="177" t="s">
        <v>6</v>
      </c>
      <c r="I12" s="177" t="s">
        <v>7</v>
      </c>
      <c r="J12" s="177" t="s">
        <v>8</v>
      </c>
      <c r="K12" s="177" t="s">
        <v>9</v>
      </c>
      <c r="L12" s="177" t="s">
        <v>10</v>
      </c>
      <c r="M12" s="177" t="s">
        <v>11</v>
      </c>
      <c r="N12" s="161"/>
      <c r="O12" s="161"/>
      <c r="P12" s="176" t="s">
        <v>26</v>
      </c>
      <c r="Q12" s="178" t="s">
        <v>0</v>
      </c>
      <c r="R12" s="178" t="s">
        <v>1</v>
      </c>
      <c r="S12" s="178" t="s">
        <v>2</v>
      </c>
      <c r="T12" s="178" t="s">
        <v>3</v>
      </c>
      <c r="U12" s="178" t="s">
        <v>4</v>
      </c>
      <c r="V12" s="178" t="s">
        <v>5</v>
      </c>
      <c r="W12" s="178" t="s">
        <v>6</v>
      </c>
      <c r="X12" s="178" t="s">
        <v>7</v>
      </c>
      <c r="Y12" s="178" t="s">
        <v>8</v>
      </c>
      <c r="Z12" s="178" t="s">
        <v>9</v>
      </c>
      <c r="AA12" s="178" t="s">
        <v>10</v>
      </c>
      <c r="AB12" s="178" t="s">
        <v>11</v>
      </c>
      <c r="AC12" s="161"/>
      <c r="AD12" s="161"/>
    </row>
    <row r="13" spans="1:30" x14ac:dyDescent="0.2">
      <c r="A13" s="179">
        <v>1986</v>
      </c>
      <c r="B13" s="180">
        <v>23.3</v>
      </c>
      <c r="C13" s="180">
        <v>20.8</v>
      </c>
      <c r="D13" s="180">
        <v>20.3</v>
      </c>
      <c r="E13" s="180">
        <v>19.8</v>
      </c>
      <c r="F13" s="180">
        <v>16.8</v>
      </c>
      <c r="G13" s="180">
        <v>14.4</v>
      </c>
      <c r="H13" s="180">
        <v>14.4</v>
      </c>
      <c r="I13" s="180">
        <v>15</v>
      </c>
      <c r="J13" s="180">
        <v>17.600000000000001</v>
      </c>
      <c r="K13" s="180">
        <v>20.6</v>
      </c>
      <c r="L13" s="180">
        <v>22.1</v>
      </c>
      <c r="M13" s="181">
        <v>23.5</v>
      </c>
      <c r="N13" s="161"/>
      <c r="O13" s="161"/>
      <c r="P13" s="179">
        <f>A13</f>
        <v>1986</v>
      </c>
      <c r="Q13" s="182">
        <v>80</v>
      </c>
      <c r="R13" s="183">
        <v>106</v>
      </c>
      <c r="S13" s="183">
        <v>51</v>
      </c>
      <c r="T13" s="183">
        <v>23</v>
      </c>
      <c r="U13" s="183">
        <v>0</v>
      </c>
      <c r="V13" s="183">
        <v>4</v>
      </c>
      <c r="W13" s="183">
        <v>2</v>
      </c>
      <c r="X13" s="183">
        <v>7</v>
      </c>
      <c r="Y13" s="183">
        <v>2</v>
      </c>
      <c r="Z13" s="183">
        <v>50</v>
      </c>
      <c r="AA13" s="183">
        <v>61</v>
      </c>
      <c r="AB13" s="184">
        <v>251</v>
      </c>
      <c r="AC13" s="161"/>
      <c r="AD13" s="161"/>
    </row>
    <row r="14" spans="1:30" x14ac:dyDescent="0.2">
      <c r="A14" s="185">
        <v>1987</v>
      </c>
      <c r="B14" s="186">
        <v>22.9</v>
      </c>
      <c r="C14" s="186">
        <v>21</v>
      </c>
      <c r="D14" s="186">
        <v>21.5</v>
      </c>
      <c r="E14" s="186">
        <v>18.5</v>
      </c>
      <c r="F14" s="186">
        <v>12.3</v>
      </c>
      <c r="G14" s="186">
        <v>12.5</v>
      </c>
      <c r="H14" s="186">
        <v>15.1</v>
      </c>
      <c r="I14" s="186">
        <v>14.3</v>
      </c>
      <c r="J14" s="186">
        <v>16.7</v>
      </c>
      <c r="K14" s="186">
        <v>21.2</v>
      </c>
      <c r="L14" s="186">
        <v>22.3</v>
      </c>
      <c r="M14" s="187">
        <v>21.6</v>
      </c>
      <c r="N14" s="161"/>
      <c r="O14" s="161"/>
      <c r="P14" s="185">
        <f t="shared" ref="P14:P42" si="0">A14</f>
        <v>1987</v>
      </c>
      <c r="Q14" s="188">
        <v>315</v>
      </c>
      <c r="R14" s="189">
        <v>22</v>
      </c>
      <c r="S14" s="189">
        <v>73</v>
      </c>
      <c r="T14" s="189">
        <v>53</v>
      </c>
      <c r="U14" s="189">
        <v>11</v>
      </c>
      <c r="V14" s="189" t="s">
        <v>31</v>
      </c>
      <c r="W14" s="189">
        <v>1</v>
      </c>
      <c r="X14" s="189" t="s">
        <v>31</v>
      </c>
      <c r="Y14" s="189">
        <v>1</v>
      </c>
      <c r="Z14" s="189">
        <v>4</v>
      </c>
      <c r="AA14" s="189">
        <v>89</v>
      </c>
      <c r="AB14" s="190">
        <v>101</v>
      </c>
      <c r="AC14" s="161"/>
      <c r="AD14" s="161"/>
    </row>
    <row r="15" spans="1:30" x14ac:dyDescent="0.2">
      <c r="A15" s="185">
        <v>1988</v>
      </c>
      <c r="B15" s="186">
        <v>22.8</v>
      </c>
      <c r="C15" s="186">
        <v>20.8</v>
      </c>
      <c r="D15" s="186">
        <v>22.8</v>
      </c>
      <c r="E15" s="186">
        <v>18.399999999999999</v>
      </c>
      <c r="F15" s="186">
        <v>13</v>
      </c>
      <c r="G15" s="186">
        <v>11.4</v>
      </c>
      <c r="H15" s="186">
        <v>10.4</v>
      </c>
      <c r="I15" s="186">
        <v>15.2</v>
      </c>
      <c r="J15" s="186">
        <v>16.7</v>
      </c>
      <c r="K15" s="186">
        <v>20.3</v>
      </c>
      <c r="L15" s="186">
        <v>24</v>
      </c>
      <c r="M15" s="187">
        <v>23.8</v>
      </c>
      <c r="N15" s="161"/>
      <c r="O15" s="161"/>
      <c r="P15" s="185">
        <f t="shared" si="0"/>
        <v>1988</v>
      </c>
      <c r="Q15" s="188">
        <v>190</v>
      </c>
      <c r="R15" s="189">
        <v>143</v>
      </c>
      <c r="S15" s="189">
        <v>127</v>
      </c>
      <c r="T15" s="189">
        <v>8</v>
      </c>
      <c r="U15" s="189">
        <v>11</v>
      </c>
      <c r="V15" s="189" t="s">
        <v>31</v>
      </c>
      <c r="W15" s="189">
        <v>6</v>
      </c>
      <c r="X15" s="189">
        <v>1</v>
      </c>
      <c r="Y15" s="189" t="s">
        <v>31</v>
      </c>
      <c r="Z15" s="189">
        <v>4</v>
      </c>
      <c r="AA15" s="189">
        <v>28</v>
      </c>
      <c r="AB15" s="190">
        <v>152</v>
      </c>
      <c r="AC15" s="161"/>
      <c r="AD15" s="161"/>
    </row>
    <row r="16" spans="1:30" x14ac:dyDescent="0.2">
      <c r="A16" s="185">
        <v>1989</v>
      </c>
      <c r="B16" s="186">
        <v>23.4</v>
      </c>
      <c r="C16" s="186">
        <v>23.9</v>
      </c>
      <c r="D16" s="186">
        <v>20.6</v>
      </c>
      <c r="E16" s="186">
        <v>18.7</v>
      </c>
      <c r="F16" s="186">
        <v>14.3</v>
      </c>
      <c r="G16" s="186">
        <v>14.9</v>
      </c>
      <c r="H16" s="186">
        <v>12.8</v>
      </c>
      <c r="I16" s="186">
        <v>16.3</v>
      </c>
      <c r="J16" s="186">
        <v>15.8</v>
      </c>
      <c r="K16" s="186">
        <v>20.8</v>
      </c>
      <c r="L16" s="186">
        <v>22.9</v>
      </c>
      <c r="M16" s="187">
        <v>24</v>
      </c>
      <c r="N16" s="161"/>
      <c r="O16" s="161"/>
      <c r="P16" s="185">
        <f t="shared" si="0"/>
        <v>1989</v>
      </c>
      <c r="Q16" s="188">
        <v>85</v>
      </c>
      <c r="R16" s="189">
        <v>50</v>
      </c>
      <c r="S16" s="189">
        <v>119</v>
      </c>
      <c r="T16" s="189">
        <v>49</v>
      </c>
      <c r="U16" s="189" t="s">
        <v>31</v>
      </c>
      <c r="V16" s="189">
        <v>0</v>
      </c>
      <c r="W16" s="189">
        <v>5</v>
      </c>
      <c r="X16" s="189" t="s">
        <v>31</v>
      </c>
      <c r="Y16" s="189">
        <v>3</v>
      </c>
      <c r="Z16" s="189">
        <v>22</v>
      </c>
      <c r="AA16" s="189">
        <v>49</v>
      </c>
      <c r="AB16" s="190">
        <v>119</v>
      </c>
      <c r="AC16" s="161"/>
      <c r="AD16" s="161"/>
    </row>
    <row r="17" spans="1:30" x14ac:dyDescent="0.2">
      <c r="A17" s="185">
        <v>1990</v>
      </c>
      <c r="B17" s="186">
        <v>25.1</v>
      </c>
      <c r="C17" s="186">
        <v>22.7</v>
      </c>
      <c r="D17" s="186">
        <v>21.9</v>
      </c>
      <c r="E17" s="186">
        <v>19.7</v>
      </c>
      <c r="F17" s="186">
        <v>16.100000000000001</v>
      </c>
      <c r="G17" s="186">
        <v>12.8</v>
      </c>
      <c r="H17" s="186">
        <v>12.4</v>
      </c>
      <c r="I17" s="186">
        <v>18.3</v>
      </c>
      <c r="J17" s="186">
        <v>17.399999999999999</v>
      </c>
      <c r="K17" s="186">
        <v>23.1</v>
      </c>
      <c r="L17" s="186">
        <v>24.5</v>
      </c>
      <c r="M17" s="187">
        <v>23.8</v>
      </c>
      <c r="N17" s="161"/>
      <c r="O17" s="161"/>
      <c r="P17" s="185">
        <f t="shared" si="0"/>
        <v>1990</v>
      </c>
      <c r="Q17" s="188">
        <v>153</v>
      </c>
      <c r="R17" s="189">
        <v>217</v>
      </c>
      <c r="S17" s="189">
        <v>121</v>
      </c>
      <c r="T17" s="189">
        <v>88</v>
      </c>
      <c r="U17" s="189">
        <v>7</v>
      </c>
      <c r="V17" s="189" t="s">
        <v>31</v>
      </c>
      <c r="W17" s="189" t="s">
        <v>31</v>
      </c>
      <c r="X17" s="189" t="s">
        <v>31</v>
      </c>
      <c r="Y17" s="189">
        <v>1</v>
      </c>
      <c r="Z17" s="189">
        <v>15</v>
      </c>
      <c r="AA17" s="189">
        <v>11</v>
      </c>
      <c r="AB17" s="190">
        <v>138</v>
      </c>
      <c r="AC17" s="161"/>
      <c r="AD17" s="161"/>
    </row>
    <row r="18" spans="1:30" x14ac:dyDescent="0.2">
      <c r="A18" s="185">
        <v>1991</v>
      </c>
      <c r="B18" s="186">
        <v>21.8</v>
      </c>
      <c r="C18" s="186">
        <v>21.7</v>
      </c>
      <c r="D18" s="186">
        <v>21.3</v>
      </c>
      <c r="E18" s="186">
        <v>19.2</v>
      </c>
      <c r="F18" s="186">
        <v>17.399999999999999</v>
      </c>
      <c r="G18" s="186">
        <v>13.4</v>
      </c>
      <c r="H18" s="186">
        <v>12.5</v>
      </c>
      <c r="I18" s="186">
        <v>14.5</v>
      </c>
      <c r="J18" s="186">
        <v>17.600000000000001</v>
      </c>
      <c r="K18" s="186">
        <v>18.899999999999999</v>
      </c>
      <c r="L18" s="186">
        <v>20.399999999999999</v>
      </c>
      <c r="M18" s="187">
        <v>23</v>
      </c>
      <c r="N18" s="161"/>
      <c r="O18" s="161"/>
      <c r="P18" s="185">
        <f t="shared" si="0"/>
        <v>1991</v>
      </c>
      <c r="Q18" s="188">
        <v>219</v>
      </c>
      <c r="R18" s="189">
        <v>243</v>
      </c>
      <c r="S18" s="189">
        <v>122</v>
      </c>
      <c r="T18" s="189">
        <v>50</v>
      </c>
      <c r="U18" s="189">
        <v>6</v>
      </c>
      <c r="V18" s="189">
        <v>1</v>
      </c>
      <c r="W18" s="189" t="s">
        <v>31</v>
      </c>
      <c r="X18" s="189">
        <v>1</v>
      </c>
      <c r="Y18" s="189" t="s">
        <v>31</v>
      </c>
      <c r="Z18" s="189">
        <v>15</v>
      </c>
      <c r="AA18" s="189">
        <v>119</v>
      </c>
      <c r="AB18" s="190">
        <v>46</v>
      </c>
      <c r="AC18" s="161"/>
      <c r="AD18" s="161"/>
    </row>
    <row r="19" spans="1:30" x14ac:dyDescent="0.2">
      <c r="A19" s="185">
        <v>1992</v>
      </c>
      <c r="B19" s="186">
        <v>22.2</v>
      </c>
      <c r="C19" s="186">
        <v>21.7</v>
      </c>
      <c r="D19" s="186">
        <v>21.4</v>
      </c>
      <c r="E19" s="186">
        <v>18.5</v>
      </c>
      <c r="F19" s="186">
        <v>14.7</v>
      </c>
      <c r="G19" s="186">
        <v>14</v>
      </c>
      <c r="H19" s="186">
        <v>9.1</v>
      </c>
      <c r="I19" s="186">
        <v>14.7</v>
      </c>
      <c r="J19" s="186">
        <v>16.600000000000001</v>
      </c>
      <c r="K19" s="186">
        <v>20.399999999999999</v>
      </c>
      <c r="L19" s="186">
        <v>20.8</v>
      </c>
      <c r="M19" s="187">
        <v>22.9</v>
      </c>
      <c r="N19" s="161"/>
      <c r="O19" s="161"/>
      <c r="P19" s="185">
        <f t="shared" si="0"/>
        <v>1992</v>
      </c>
      <c r="Q19" s="188">
        <v>89</v>
      </c>
      <c r="R19" s="189">
        <v>95</v>
      </c>
      <c r="S19" s="189">
        <v>20</v>
      </c>
      <c r="T19" s="189">
        <v>96</v>
      </c>
      <c r="U19" s="189">
        <v>4</v>
      </c>
      <c r="V19" s="189" t="s">
        <v>31</v>
      </c>
      <c r="W19" s="189">
        <v>1</v>
      </c>
      <c r="X19" s="189">
        <v>10</v>
      </c>
      <c r="Y19" s="189">
        <v>15</v>
      </c>
      <c r="Z19" s="189">
        <v>22</v>
      </c>
      <c r="AA19" s="189">
        <v>67</v>
      </c>
      <c r="AB19" s="190">
        <v>58</v>
      </c>
      <c r="AC19" s="161"/>
      <c r="AD19" s="161"/>
    </row>
    <row r="20" spans="1:30" x14ac:dyDescent="0.2">
      <c r="A20" s="185">
        <v>1993</v>
      </c>
      <c r="B20" s="186">
        <v>22.8</v>
      </c>
      <c r="C20" s="186">
        <v>20.9</v>
      </c>
      <c r="D20" s="186">
        <v>21.8</v>
      </c>
      <c r="E20" s="186">
        <v>18.100000000000001</v>
      </c>
      <c r="F20" s="186">
        <v>14.9</v>
      </c>
      <c r="G20" s="186">
        <v>12.9</v>
      </c>
      <c r="H20" s="186">
        <v>11</v>
      </c>
      <c r="I20" s="186">
        <v>14.7</v>
      </c>
      <c r="J20" s="186">
        <v>16.2</v>
      </c>
      <c r="K20" s="186">
        <v>20.399999999999999</v>
      </c>
      <c r="L20" s="186">
        <v>22.3</v>
      </c>
      <c r="M20" s="187">
        <v>23.5</v>
      </c>
      <c r="N20" s="161"/>
      <c r="O20" s="161"/>
      <c r="P20" s="185">
        <f t="shared" si="0"/>
        <v>1993</v>
      </c>
      <c r="Q20" s="188">
        <v>158</v>
      </c>
      <c r="R20" s="189">
        <v>88</v>
      </c>
      <c r="S20" s="189">
        <v>92</v>
      </c>
      <c r="T20" s="189">
        <v>12</v>
      </c>
      <c r="U20" s="189" t="s">
        <v>31</v>
      </c>
      <c r="V20" s="189">
        <v>4</v>
      </c>
      <c r="W20" s="189" t="s">
        <v>31</v>
      </c>
      <c r="X20" s="189" t="s">
        <v>31</v>
      </c>
      <c r="Y20" s="189" t="s">
        <v>31</v>
      </c>
      <c r="Z20" s="189">
        <v>23</v>
      </c>
      <c r="AA20" s="189">
        <v>33</v>
      </c>
      <c r="AB20" s="190">
        <v>72</v>
      </c>
      <c r="AC20" s="161"/>
      <c r="AD20" s="161"/>
    </row>
    <row r="21" spans="1:30" x14ac:dyDescent="0.2">
      <c r="A21" s="185">
        <v>1994</v>
      </c>
      <c r="B21" s="186">
        <v>23.4</v>
      </c>
      <c r="C21" s="186">
        <v>20.7</v>
      </c>
      <c r="D21" s="186">
        <v>20.8</v>
      </c>
      <c r="E21" s="186">
        <v>17.3</v>
      </c>
      <c r="F21" s="186">
        <v>17.5</v>
      </c>
      <c r="G21" s="186">
        <v>14.7</v>
      </c>
      <c r="H21" s="186">
        <v>12.4</v>
      </c>
      <c r="I21" s="186">
        <v>14.9</v>
      </c>
      <c r="J21" s="186">
        <v>19.7</v>
      </c>
      <c r="K21" s="186">
        <v>20.7</v>
      </c>
      <c r="L21" s="186">
        <v>21.9</v>
      </c>
      <c r="M21" s="187">
        <v>24.7</v>
      </c>
      <c r="N21" s="161"/>
      <c r="O21" s="161"/>
      <c r="P21" s="185">
        <f t="shared" si="0"/>
        <v>1994</v>
      </c>
      <c r="Q21" s="188">
        <v>82</v>
      </c>
      <c r="R21" s="189">
        <v>171</v>
      </c>
      <c r="S21" s="189">
        <v>21</v>
      </c>
      <c r="T21" s="189">
        <v>21</v>
      </c>
      <c r="U21" s="189">
        <v>15</v>
      </c>
      <c r="V21" s="189" t="s">
        <v>31</v>
      </c>
      <c r="W21" s="189" t="s">
        <v>31</v>
      </c>
      <c r="X21" s="189">
        <v>0</v>
      </c>
      <c r="Y21" s="189">
        <v>20</v>
      </c>
      <c r="Z21" s="189">
        <v>44</v>
      </c>
      <c r="AA21" s="189">
        <v>92</v>
      </c>
      <c r="AB21" s="190">
        <v>94</v>
      </c>
      <c r="AC21" s="161"/>
      <c r="AD21" s="161"/>
    </row>
    <row r="22" spans="1:30" x14ac:dyDescent="0.2">
      <c r="A22" s="185">
        <v>1995</v>
      </c>
      <c r="B22" s="186">
        <v>23.1</v>
      </c>
      <c r="C22" s="186">
        <v>21.5</v>
      </c>
      <c r="D22" s="186">
        <v>21</v>
      </c>
      <c r="E22" s="186">
        <v>18.7</v>
      </c>
      <c r="F22" s="186">
        <v>15.9</v>
      </c>
      <c r="G22" s="186">
        <v>13.9</v>
      </c>
      <c r="H22" s="186">
        <v>12.8</v>
      </c>
      <c r="I22" s="186">
        <v>14.2</v>
      </c>
      <c r="J22" s="186">
        <v>18</v>
      </c>
      <c r="K22" s="186">
        <v>20.8</v>
      </c>
      <c r="L22" s="186">
        <v>22.9</v>
      </c>
      <c r="M22" s="187">
        <v>24.7</v>
      </c>
      <c r="N22" s="161"/>
      <c r="O22" s="161"/>
      <c r="P22" s="185">
        <f t="shared" si="0"/>
        <v>1995</v>
      </c>
      <c r="Q22" s="188">
        <v>177</v>
      </c>
      <c r="R22" s="189">
        <v>108</v>
      </c>
      <c r="S22" s="189">
        <v>168</v>
      </c>
      <c r="T22" s="189" t="s">
        <v>31</v>
      </c>
      <c r="U22" s="189">
        <v>5</v>
      </c>
      <c r="V22" s="189" t="s">
        <v>31</v>
      </c>
      <c r="W22" s="189" t="s">
        <v>31</v>
      </c>
      <c r="X22" s="189">
        <v>1</v>
      </c>
      <c r="Y22" s="189">
        <v>2</v>
      </c>
      <c r="Z22" s="189">
        <v>8</v>
      </c>
      <c r="AA22" s="189">
        <v>43</v>
      </c>
      <c r="AB22" s="190">
        <v>21</v>
      </c>
      <c r="AC22" s="161"/>
      <c r="AD22" s="161"/>
    </row>
    <row r="23" spans="1:30" x14ac:dyDescent="0.2">
      <c r="A23" s="185">
        <v>1996</v>
      </c>
      <c r="B23" s="186">
        <v>23</v>
      </c>
      <c r="C23" s="186">
        <v>22.8</v>
      </c>
      <c r="D23" s="186">
        <v>20.8</v>
      </c>
      <c r="E23" s="186">
        <v>18.7</v>
      </c>
      <c r="F23" s="186">
        <v>16.399999999999999</v>
      </c>
      <c r="G23" s="186">
        <v>9.1999999999999993</v>
      </c>
      <c r="H23" s="186">
        <v>11.3</v>
      </c>
      <c r="I23" s="186">
        <v>16.899999999999999</v>
      </c>
      <c r="J23" s="186">
        <v>16.399999999999999</v>
      </c>
      <c r="K23" s="186">
        <v>20.9</v>
      </c>
      <c r="L23" s="186">
        <v>21.5</v>
      </c>
      <c r="M23" s="187">
        <v>23.2</v>
      </c>
      <c r="N23" s="161"/>
      <c r="O23" s="161"/>
      <c r="P23" s="185">
        <f t="shared" si="0"/>
        <v>1996</v>
      </c>
      <c r="Q23" s="188">
        <v>109</v>
      </c>
      <c r="R23" s="189">
        <v>105</v>
      </c>
      <c r="S23" s="189">
        <v>73</v>
      </c>
      <c r="T23" s="189">
        <v>61</v>
      </c>
      <c r="U23" s="189">
        <v>32</v>
      </c>
      <c r="V23" s="189">
        <v>9</v>
      </c>
      <c r="W23" s="189" t="s">
        <v>31</v>
      </c>
      <c r="X23" s="189" t="s">
        <v>31</v>
      </c>
      <c r="Y23" s="189">
        <v>21</v>
      </c>
      <c r="Z23" s="189">
        <v>34</v>
      </c>
      <c r="AA23" s="189">
        <v>98</v>
      </c>
      <c r="AB23" s="190">
        <v>147</v>
      </c>
      <c r="AC23" s="161"/>
      <c r="AD23" s="161"/>
    </row>
    <row r="24" spans="1:30" x14ac:dyDescent="0.2">
      <c r="A24" s="185">
        <v>1997</v>
      </c>
      <c r="B24" s="186">
        <v>23.8</v>
      </c>
      <c r="C24" s="186">
        <v>21</v>
      </c>
      <c r="D24" s="186">
        <v>20.6</v>
      </c>
      <c r="E24" s="186">
        <v>19</v>
      </c>
      <c r="F24" s="186">
        <v>15.9</v>
      </c>
      <c r="G24" s="186">
        <v>13.1</v>
      </c>
      <c r="H24" s="186">
        <v>14.8</v>
      </c>
      <c r="I24" s="186">
        <v>15.4</v>
      </c>
      <c r="J24" s="186">
        <v>19.600000000000001</v>
      </c>
      <c r="K24" s="186">
        <v>21.8</v>
      </c>
      <c r="L24" s="186">
        <v>22.7</v>
      </c>
      <c r="M24" s="187">
        <v>24.9</v>
      </c>
      <c r="N24" s="161"/>
      <c r="O24" s="161"/>
      <c r="P24" s="185">
        <f t="shared" si="0"/>
        <v>1997</v>
      </c>
      <c r="Q24" s="188">
        <v>153</v>
      </c>
      <c r="R24" s="189">
        <v>99</v>
      </c>
      <c r="S24" s="189">
        <v>122</v>
      </c>
      <c r="T24" s="189">
        <v>9</v>
      </c>
      <c r="U24" s="189">
        <v>8</v>
      </c>
      <c r="V24" s="189">
        <v>1</v>
      </c>
      <c r="W24" s="189" t="s">
        <v>31</v>
      </c>
      <c r="X24" s="189">
        <v>4</v>
      </c>
      <c r="Y24" s="189">
        <v>4</v>
      </c>
      <c r="Z24" s="189">
        <v>3</v>
      </c>
      <c r="AA24" s="189">
        <v>23</v>
      </c>
      <c r="AB24" s="190">
        <v>100</v>
      </c>
      <c r="AC24" s="161"/>
      <c r="AD24" s="161"/>
    </row>
    <row r="25" spans="1:30" x14ac:dyDescent="0.2">
      <c r="A25" s="185">
        <v>1998</v>
      </c>
      <c r="B25" s="186">
        <v>23.5</v>
      </c>
      <c r="C25" s="186">
        <v>21.7</v>
      </c>
      <c r="D25" s="186">
        <v>20.5</v>
      </c>
      <c r="E25" s="186">
        <v>17.600000000000001</v>
      </c>
      <c r="F25" s="186">
        <v>15.3</v>
      </c>
      <c r="G25" s="186">
        <v>13</v>
      </c>
      <c r="H25" s="186">
        <v>14.4</v>
      </c>
      <c r="I25" s="186">
        <v>14.3</v>
      </c>
      <c r="J25" s="186">
        <v>16.7</v>
      </c>
      <c r="K25" s="186">
        <v>21.1</v>
      </c>
      <c r="L25" s="186">
        <v>21.1</v>
      </c>
      <c r="M25" s="187">
        <v>22.8</v>
      </c>
      <c r="N25" s="161"/>
      <c r="O25" s="161"/>
      <c r="P25" s="185">
        <f t="shared" si="0"/>
        <v>1998</v>
      </c>
      <c r="Q25" s="188">
        <v>201</v>
      </c>
      <c r="R25" s="189">
        <v>38</v>
      </c>
      <c r="S25" s="189">
        <v>84</v>
      </c>
      <c r="T25" s="189">
        <v>32</v>
      </c>
      <c r="U25" s="189">
        <v>3</v>
      </c>
      <c r="V25" s="189">
        <v>4</v>
      </c>
      <c r="W25" s="189">
        <v>2</v>
      </c>
      <c r="X25" s="189">
        <v>3</v>
      </c>
      <c r="Y25" s="189" t="s">
        <v>31</v>
      </c>
      <c r="Z25" s="189">
        <v>102</v>
      </c>
      <c r="AA25" s="189">
        <v>61</v>
      </c>
      <c r="AB25" s="190">
        <v>87</v>
      </c>
      <c r="AC25" s="161"/>
      <c r="AD25" s="161"/>
    </row>
    <row r="26" spans="1:30" x14ac:dyDescent="0.2">
      <c r="A26" s="185">
        <v>1999</v>
      </c>
      <c r="B26" s="186">
        <v>21.3</v>
      </c>
      <c r="C26" s="186">
        <v>22.8</v>
      </c>
      <c r="D26" s="186">
        <v>21.3</v>
      </c>
      <c r="E26" s="186">
        <v>16.2</v>
      </c>
      <c r="F26" s="186">
        <v>15.3</v>
      </c>
      <c r="G26" s="186">
        <v>13</v>
      </c>
      <c r="H26" s="186">
        <v>11</v>
      </c>
      <c r="I26" s="186">
        <v>15.9</v>
      </c>
      <c r="J26" s="186">
        <v>21.7</v>
      </c>
      <c r="K26" s="186">
        <v>21.5</v>
      </c>
      <c r="L26" s="186">
        <v>21.7</v>
      </c>
      <c r="M26" s="187">
        <v>25</v>
      </c>
      <c r="N26" s="161"/>
      <c r="O26" s="161"/>
      <c r="P26" s="185">
        <f t="shared" si="0"/>
        <v>1999</v>
      </c>
      <c r="Q26" s="188">
        <v>157</v>
      </c>
      <c r="R26" s="189">
        <v>110</v>
      </c>
      <c r="S26" s="189">
        <v>166</v>
      </c>
      <c r="T26" s="189">
        <v>28</v>
      </c>
      <c r="U26" s="189">
        <v>45</v>
      </c>
      <c r="V26" s="189">
        <v>5</v>
      </c>
      <c r="W26" s="189">
        <v>5</v>
      </c>
      <c r="X26" s="189" t="s">
        <v>31</v>
      </c>
      <c r="Y26" s="189">
        <v>6</v>
      </c>
      <c r="Z26" s="189">
        <v>21</v>
      </c>
      <c r="AA26" s="189">
        <v>38</v>
      </c>
      <c r="AB26" s="190">
        <v>62</v>
      </c>
      <c r="AC26" s="161"/>
      <c r="AD26" s="161"/>
    </row>
    <row r="27" spans="1:30" x14ac:dyDescent="0.2">
      <c r="A27" s="185">
        <v>2000</v>
      </c>
      <c r="B27" s="186">
        <v>25.1</v>
      </c>
      <c r="C27" s="186">
        <v>23.3</v>
      </c>
      <c r="D27" s="186">
        <v>20.2</v>
      </c>
      <c r="E27" s="186">
        <v>19.7</v>
      </c>
      <c r="F27" s="186">
        <v>14.8</v>
      </c>
      <c r="G27" s="186">
        <v>13.2</v>
      </c>
      <c r="H27" s="186">
        <v>11.1</v>
      </c>
      <c r="I27" s="186">
        <v>16.399999999999999</v>
      </c>
      <c r="J27" s="186">
        <v>18.5</v>
      </c>
      <c r="K27" s="186">
        <v>22.9</v>
      </c>
      <c r="L27" s="186">
        <v>22.3</v>
      </c>
      <c r="M27" s="187">
        <v>24.4</v>
      </c>
      <c r="N27" s="161"/>
      <c r="O27" s="161"/>
      <c r="P27" s="185">
        <f t="shared" si="0"/>
        <v>2000</v>
      </c>
      <c r="Q27" s="188">
        <v>57</v>
      </c>
      <c r="R27" s="189">
        <v>162</v>
      </c>
      <c r="S27" s="189">
        <v>152</v>
      </c>
      <c r="T27" s="189">
        <v>36</v>
      </c>
      <c r="U27" s="189">
        <v>1</v>
      </c>
      <c r="V27" s="189">
        <v>1</v>
      </c>
      <c r="W27" s="189">
        <v>1</v>
      </c>
      <c r="X27" s="189" t="s">
        <v>31</v>
      </c>
      <c r="Y27" s="189" t="s">
        <v>31</v>
      </c>
      <c r="Z27" s="189">
        <v>27</v>
      </c>
      <c r="AA27" s="189">
        <v>30</v>
      </c>
      <c r="AB27" s="190">
        <v>72</v>
      </c>
      <c r="AC27" s="161"/>
      <c r="AD27" s="161"/>
    </row>
    <row r="28" spans="1:30" x14ac:dyDescent="0.2">
      <c r="A28" s="185">
        <v>2001</v>
      </c>
      <c r="B28" s="186">
        <v>24.8</v>
      </c>
      <c r="C28" s="186">
        <v>24.1</v>
      </c>
      <c r="D28" s="186">
        <v>22.9</v>
      </c>
      <c r="E28" s="186">
        <v>18.600000000000001</v>
      </c>
      <c r="F28" s="186">
        <v>14.3</v>
      </c>
      <c r="G28" s="186">
        <v>13.7</v>
      </c>
      <c r="H28" s="186">
        <v>14.4</v>
      </c>
      <c r="I28" s="186">
        <v>18.3</v>
      </c>
      <c r="J28" s="186">
        <v>17.8</v>
      </c>
      <c r="K28" s="186">
        <v>20.3</v>
      </c>
      <c r="L28" s="186">
        <v>22</v>
      </c>
      <c r="M28" s="187">
        <v>23.9</v>
      </c>
      <c r="N28" s="161"/>
      <c r="O28" s="161"/>
      <c r="P28" s="185">
        <f t="shared" si="0"/>
        <v>2001</v>
      </c>
      <c r="Q28" s="188">
        <v>108</v>
      </c>
      <c r="R28" s="189">
        <v>301</v>
      </c>
      <c r="S28" s="189">
        <v>101</v>
      </c>
      <c r="T28" s="189">
        <v>77</v>
      </c>
      <c r="U28" s="189">
        <v>13</v>
      </c>
      <c r="V28" s="189">
        <v>13</v>
      </c>
      <c r="W28" s="189" t="s">
        <v>31</v>
      </c>
      <c r="X28" s="189">
        <v>2</v>
      </c>
      <c r="Y28" s="189">
        <v>25</v>
      </c>
      <c r="Z28" s="189">
        <v>16</v>
      </c>
      <c r="AA28" s="189">
        <v>93</v>
      </c>
      <c r="AB28" s="190">
        <v>72</v>
      </c>
      <c r="AC28" s="161"/>
      <c r="AD28" s="161"/>
    </row>
    <row r="29" spans="1:30" x14ac:dyDescent="0.2">
      <c r="A29" s="185">
        <v>2002</v>
      </c>
      <c r="B29" s="186">
        <v>24.5</v>
      </c>
      <c r="C29" s="186">
        <v>22.8</v>
      </c>
      <c r="D29" s="186">
        <v>23.1</v>
      </c>
      <c r="E29" s="186">
        <v>18.8</v>
      </c>
      <c r="F29" s="186">
        <v>17.3</v>
      </c>
      <c r="G29" s="186">
        <v>12</v>
      </c>
      <c r="H29" s="186">
        <v>13</v>
      </c>
      <c r="I29" s="186">
        <v>17.7</v>
      </c>
      <c r="J29" s="186">
        <v>20.3</v>
      </c>
      <c r="K29" s="186">
        <v>24</v>
      </c>
      <c r="L29" s="186">
        <v>24.5</v>
      </c>
      <c r="M29" s="187">
        <v>23.3</v>
      </c>
      <c r="N29" s="161"/>
      <c r="O29" s="161"/>
      <c r="P29" s="185">
        <f t="shared" si="0"/>
        <v>2002</v>
      </c>
      <c r="Q29" s="188">
        <v>44</v>
      </c>
      <c r="R29" s="189">
        <v>84</v>
      </c>
      <c r="S29" s="189">
        <v>168</v>
      </c>
      <c r="T29" s="189">
        <v>20</v>
      </c>
      <c r="U29" s="189">
        <v>12</v>
      </c>
      <c r="V29" s="189">
        <v>13</v>
      </c>
      <c r="W29" s="189">
        <v>8</v>
      </c>
      <c r="X29" s="189">
        <v>1</v>
      </c>
      <c r="Y29" s="189" t="s">
        <v>31</v>
      </c>
      <c r="Z29" s="189">
        <v>99</v>
      </c>
      <c r="AA29" s="189">
        <v>14</v>
      </c>
      <c r="AB29" s="190">
        <v>111</v>
      </c>
      <c r="AC29" s="161"/>
      <c r="AD29" s="161"/>
    </row>
    <row r="30" spans="1:30" x14ac:dyDescent="0.2">
      <c r="A30" s="185">
        <v>2003</v>
      </c>
      <c r="B30" s="186">
        <v>24.1</v>
      </c>
      <c r="C30" s="186">
        <v>23.2</v>
      </c>
      <c r="D30" s="186">
        <v>22.1</v>
      </c>
      <c r="E30" s="186">
        <v>19</v>
      </c>
      <c r="F30" s="186">
        <v>16.899999999999999</v>
      </c>
      <c r="G30" s="186">
        <v>16.100000000000001</v>
      </c>
      <c r="H30" s="186">
        <v>13.4</v>
      </c>
      <c r="I30" s="186">
        <v>14.4</v>
      </c>
      <c r="J30" s="186">
        <v>20</v>
      </c>
      <c r="K30" s="186">
        <v>23</v>
      </c>
      <c r="L30" s="186">
        <v>25.1</v>
      </c>
      <c r="M30" s="187">
        <v>23.2</v>
      </c>
      <c r="N30" s="161"/>
      <c r="O30" s="161"/>
      <c r="P30" s="185">
        <f t="shared" si="0"/>
        <v>2003</v>
      </c>
      <c r="Q30" s="188">
        <v>157</v>
      </c>
      <c r="R30" s="189">
        <v>65</v>
      </c>
      <c r="S30" s="189">
        <v>205</v>
      </c>
      <c r="T30" s="189">
        <v>36</v>
      </c>
      <c r="U30" s="189">
        <v>16</v>
      </c>
      <c r="V30" s="189">
        <v>2</v>
      </c>
      <c r="W30" s="189">
        <v>1</v>
      </c>
      <c r="X30" s="189">
        <v>1</v>
      </c>
      <c r="Y30" s="189">
        <v>5</v>
      </c>
      <c r="Z30" s="189">
        <v>93</v>
      </c>
      <c r="AA30" s="189">
        <v>36</v>
      </c>
      <c r="AB30" s="190">
        <v>96</v>
      </c>
      <c r="AC30" s="161"/>
      <c r="AD30" s="161"/>
    </row>
    <row r="31" spans="1:30" x14ac:dyDescent="0.2">
      <c r="A31" s="185">
        <v>2004</v>
      </c>
      <c r="B31" s="186">
        <v>24.8</v>
      </c>
      <c r="C31" s="186">
        <v>22.9</v>
      </c>
      <c r="D31" s="186">
        <v>22.5</v>
      </c>
      <c r="E31" s="186">
        <v>19.8</v>
      </c>
      <c r="F31" s="186">
        <v>12.5</v>
      </c>
      <c r="G31" s="186">
        <v>13.6</v>
      </c>
      <c r="H31" s="186">
        <v>13.7</v>
      </c>
      <c r="I31" s="186">
        <v>15.6</v>
      </c>
      <c r="J31" s="186">
        <v>20.5</v>
      </c>
      <c r="K31" s="186">
        <v>23.5</v>
      </c>
      <c r="L31" s="186">
        <v>23.5</v>
      </c>
      <c r="M31" s="187">
        <v>24.2</v>
      </c>
      <c r="N31" s="161"/>
      <c r="O31" s="161"/>
      <c r="P31" s="185">
        <f t="shared" si="0"/>
        <v>2004</v>
      </c>
      <c r="Q31" s="188">
        <v>109</v>
      </c>
      <c r="R31" s="189">
        <v>114</v>
      </c>
      <c r="S31" s="189">
        <v>86</v>
      </c>
      <c r="T31" s="189">
        <v>53</v>
      </c>
      <c r="U31" s="189">
        <v>12</v>
      </c>
      <c r="V31" s="189">
        <v>3</v>
      </c>
      <c r="W31" s="189" t="s">
        <v>31</v>
      </c>
      <c r="X31" s="189" t="s">
        <v>31</v>
      </c>
      <c r="Y31" s="189">
        <v>31</v>
      </c>
      <c r="Z31" s="189">
        <v>11</v>
      </c>
      <c r="AA31" s="189">
        <v>27</v>
      </c>
      <c r="AB31" s="190">
        <v>214</v>
      </c>
      <c r="AC31" s="161"/>
      <c r="AD31" s="161"/>
    </row>
    <row r="32" spans="1:30" x14ac:dyDescent="0.2">
      <c r="A32" s="185">
        <v>2005</v>
      </c>
      <c r="B32" s="186">
        <v>25.4</v>
      </c>
      <c r="C32" s="186">
        <v>23.3</v>
      </c>
      <c r="D32" s="186">
        <v>22.1</v>
      </c>
      <c r="E32" s="186">
        <v>17.399999999999999</v>
      </c>
      <c r="F32" s="186">
        <v>16.5</v>
      </c>
      <c r="G32" s="186">
        <v>20.5</v>
      </c>
      <c r="H32" s="186">
        <v>14.1</v>
      </c>
      <c r="I32" s="186">
        <v>21.3</v>
      </c>
      <c r="J32" s="186">
        <v>18.8</v>
      </c>
      <c r="K32" s="186">
        <v>21.5</v>
      </c>
      <c r="L32" s="186">
        <v>24.4</v>
      </c>
      <c r="M32" s="187">
        <v>23.2</v>
      </c>
      <c r="N32" s="161"/>
      <c r="O32" s="161"/>
      <c r="P32" s="185">
        <f t="shared" si="0"/>
        <v>2005</v>
      </c>
      <c r="Q32" s="188">
        <v>40</v>
      </c>
      <c r="R32" s="189">
        <v>144</v>
      </c>
      <c r="S32" s="189">
        <v>105</v>
      </c>
      <c r="T32" s="189">
        <v>109</v>
      </c>
      <c r="U32" s="189">
        <v>0</v>
      </c>
      <c r="V32" s="189">
        <v>4</v>
      </c>
      <c r="W32" s="189">
        <v>6</v>
      </c>
      <c r="X32" s="189" t="s">
        <v>31</v>
      </c>
      <c r="Y32" s="189">
        <v>17</v>
      </c>
      <c r="Z32" s="189">
        <v>9</v>
      </c>
      <c r="AA32" s="189">
        <v>43</v>
      </c>
      <c r="AB32" s="190">
        <v>246</v>
      </c>
      <c r="AC32" s="161"/>
      <c r="AD32" s="161"/>
    </row>
    <row r="33" spans="1:138" x14ac:dyDescent="0.2">
      <c r="A33" s="185">
        <v>2006</v>
      </c>
      <c r="B33" s="186">
        <v>24.3</v>
      </c>
      <c r="C33" s="186">
        <v>23.7</v>
      </c>
      <c r="D33" s="186">
        <v>22.3</v>
      </c>
      <c r="E33" s="186">
        <v>19.399999999999999</v>
      </c>
      <c r="F33" s="186">
        <v>14.5</v>
      </c>
      <c r="G33" s="186">
        <v>15.1</v>
      </c>
      <c r="H33" s="186">
        <v>15.7</v>
      </c>
      <c r="I33" s="186">
        <v>16.5</v>
      </c>
      <c r="J33" s="186">
        <v>19.600000000000001</v>
      </c>
      <c r="K33" s="186">
        <v>23.3</v>
      </c>
      <c r="L33" s="186">
        <v>23.3</v>
      </c>
      <c r="M33" s="187">
        <v>24.2</v>
      </c>
      <c r="N33" s="161"/>
      <c r="O33" s="161"/>
      <c r="P33" s="185">
        <f t="shared" si="0"/>
        <v>2006</v>
      </c>
      <c r="Q33" s="188">
        <v>123</v>
      </c>
      <c r="R33" s="189">
        <v>105</v>
      </c>
      <c r="S33" s="189">
        <v>135</v>
      </c>
      <c r="T33" s="189">
        <v>99</v>
      </c>
      <c r="U33" s="189">
        <v>21</v>
      </c>
      <c r="V33" s="189" t="s">
        <v>31</v>
      </c>
      <c r="W33" s="189" t="s">
        <v>31</v>
      </c>
      <c r="X33" s="189" t="s">
        <v>31</v>
      </c>
      <c r="Y33" s="189" t="s">
        <v>31</v>
      </c>
      <c r="Z33" s="189">
        <v>21</v>
      </c>
      <c r="AA33" s="189">
        <v>81</v>
      </c>
      <c r="AB33" s="190">
        <v>165</v>
      </c>
      <c r="AC33" s="161"/>
      <c r="AD33" s="161"/>
    </row>
    <row r="34" spans="1:138" x14ac:dyDescent="0.2">
      <c r="A34" s="185">
        <v>2007</v>
      </c>
      <c r="B34" s="186">
        <v>23.9</v>
      </c>
      <c r="C34" s="186">
        <v>23.3</v>
      </c>
      <c r="D34" s="186">
        <v>21.6</v>
      </c>
      <c r="E34" s="186">
        <v>19.7</v>
      </c>
      <c r="F34" s="186">
        <v>13.4</v>
      </c>
      <c r="G34" s="186">
        <v>12.9</v>
      </c>
      <c r="H34" s="186">
        <v>11.9</v>
      </c>
      <c r="I34" s="186">
        <v>12.5</v>
      </c>
      <c r="J34" s="186">
        <v>20.100000000000001</v>
      </c>
      <c r="K34" s="186">
        <v>23.7</v>
      </c>
      <c r="L34" s="186">
        <v>22.5</v>
      </c>
      <c r="M34" s="187">
        <v>23.7</v>
      </c>
      <c r="N34" s="161"/>
      <c r="O34" s="161"/>
      <c r="P34" s="185">
        <f t="shared" si="0"/>
        <v>2007</v>
      </c>
      <c r="Q34" s="188">
        <v>189</v>
      </c>
      <c r="R34" s="189">
        <v>195</v>
      </c>
      <c r="S34" s="189">
        <v>177</v>
      </c>
      <c r="T34" s="189">
        <v>18</v>
      </c>
      <c r="U34" s="189">
        <v>8</v>
      </c>
      <c r="V34" s="189">
        <v>1</v>
      </c>
      <c r="W34" s="189" t="s">
        <v>31</v>
      </c>
      <c r="X34" s="189" t="s">
        <v>31</v>
      </c>
      <c r="Y34" s="189">
        <v>1</v>
      </c>
      <c r="Z34" s="189">
        <v>91</v>
      </c>
      <c r="AA34" s="189">
        <v>59</v>
      </c>
      <c r="AB34" s="190">
        <v>132</v>
      </c>
      <c r="AC34" s="161"/>
      <c r="AD34" s="161"/>
    </row>
    <row r="35" spans="1:138" x14ac:dyDescent="0.2">
      <c r="A35" s="185">
        <v>2008</v>
      </c>
      <c r="B35" s="186">
        <v>23.4</v>
      </c>
      <c r="C35" s="186">
        <v>23.1</v>
      </c>
      <c r="D35" s="186">
        <v>21.4</v>
      </c>
      <c r="E35" s="186">
        <v>18.600000000000001</v>
      </c>
      <c r="F35" s="186">
        <v>15.4</v>
      </c>
      <c r="G35" s="186">
        <v>11.6</v>
      </c>
      <c r="H35" s="186">
        <v>16.600000000000001</v>
      </c>
      <c r="I35" s="186">
        <v>16.600000000000001</v>
      </c>
      <c r="J35" s="186">
        <v>18.399999999999999</v>
      </c>
      <c r="K35" s="186">
        <v>21.7</v>
      </c>
      <c r="L35" s="186">
        <v>24.8</v>
      </c>
      <c r="M35" s="187">
        <v>24</v>
      </c>
      <c r="N35" s="161"/>
      <c r="O35" s="161"/>
      <c r="P35" s="185">
        <f t="shared" si="0"/>
        <v>2008</v>
      </c>
      <c r="Q35" s="188">
        <v>200</v>
      </c>
      <c r="R35" s="189">
        <v>140</v>
      </c>
      <c r="S35" s="189">
        <v>140</v>
      </c>
      <c r="T35" s="189">
        <v>10</v>
      </c>
      <c r="U35" s="189">
        <v>3</v>
      </c>
      <c r="V35" s="189">
        <v>4</v>
      </c>
      <c r="W35" s="189" t="s">
        <v>31</v>
      </c>
      <c r="X35" s="189">
        <v>1</v>
      </c>
      <c r="Y35" s="189">
        <v>2</v>
      </c>
      <c r="Z35" s="189">
        <v>13</v>
      </c>
      <c r="AA35" s="189">
        <v>48</v>
      </c>
      <c r="AB35" s="190">
        <v>128</v>
      </c>
      <c r="AC35" s="161"/>
      <c r="AD35" s="161"/>
    </row>
    <row r="36" spans="1:138" x14ac:dyDescent="0.2">
      <c r="A36" s="185">
        <v>2009</v>
      </c>
      <c r="B36" s="186">
        <v>23.7</v>
      </c>
      <c r="C36" s="186">
        <v>23</v>
      </c>
      <c r="D36" s="186">
        <v>22.4</v>
      </c>
      <c r="E36" s="186">
        <v>20.7</v>
      </c>
      <c r="F36" s="186">
        <v>17</v>
      </c>
      <c r="G36" s="186">
        <v>13.4</v>
      </c>
      <c r="H36" s="186">
        <v>12.2</v>
      </c>
      <c r="I36" s="186">
        <v>17.7</v>
      </c>
      <c r="J36" s="186">
        <v>17.5</v>
      </c>
      <c r="K36" s="186">
        <v>22.4</v>
      </c>
      <c r="L36" s="186">
        <v>25.4</v>
      </c>
      <c r="M36" s="187">
        <v>22.4</v>
      </c>
      <c r="N36" s="161"/>
      <c r="O36" s="161"/>
      <c r="P36" s="185">
        <f t="shared" si="0"/>
        <v>2009</v>
      </c>
      <c r="Q36" s="188">
        <v>52</v>
      </c>
      <c r="R36" s="189">
        <v>179</v>
      </c>
      <c r="S36" s="189">
        <v>130</v>
      </c>
      <c r="T36" s="189">
        <v>61</v>
      </c>
      <c r="U36" s="189">
        <v>12</v>
      </c>
      <c r="V36" s="189">
        <v>1</v>
      </c>
      <c r="W36" s="189" t="s">
        <v>31</v>
      </c>
      <c r="X36" s="189" t="s">
        <v>31</v>
      </c>
      <c r="Y36" s="189" t="s">
        <v>31</v>
      </c>
      <c r="Z36" s="189" t="s">
        <v>31</v>
      </c>
      <c r="AA36" s="189">
        <v>81</v>
      </c>
      <c r="AB36" s="190">
        <v>168</v>
      </c>
      <c r="AC36" s="161"/>
      <c r="AD36" s="161"/>
    </row>
    <row r="37" spans="1:138" x14ac:dyDescent="0.2">
      <c r="A37" s="185">
        <v>2010</v>
      </c>
      <c r="B37" s="186">
        <v>23.9</v>
      </c>
      <c r="C37" s="186">
        <v>23.6</v>
      </c>
      <c r="D37" s="186">
        <v>22.7</v>
      </c>
      <c r="E37" s="186">
        <v>17.600000000000001</v>
      </c>
      <c r="F37" s="186">
        <v>13.7</v>
      </c>
      <c r="G37" s="186">
        <v>13.6</v>
      </c>
      <c r="H37" s="186">
        <v>11.1</v>
      </c>
      <c r="I37" s="186">
        <v>14</v>
      </c>
      <c r="J37" s="186">
        <v>18.600000000000001</v>
      </c>
      <c r="K37" s="186">
        <v>20.3</v>
      </c>
      <c r="L37" s="186">
        <v>22.8</v>
      </c>
      <c r="M37" s="187">
        <v>24.1</v>
      </c>
      <c r="N37" s="161"/>
      <c r="O37" s="161"/>
      <c r="P37" s="185">
        <f t="shared" si="0"/>
        <v>2010</v>
      </c>
      <c r="Q37" s="188">
        <v>64</v>
      </c>
      <c r="R37" s="189">
        <v>197</v>
      </c>
      <c r="S37" s="189">
        <v>92</v>
      </c>
      <c r="T37" s="189">
        <v>15</v>
      </c>
      <c r="U37" s="189">
        <v>5</v>
      </c>
      <c r="V37" s="189">
        <v>3</v>
      </c>
      <c r="W37" s="189">
        <v>13</v>
      </c>
      <c r="X37" s="189" t="s">
        <v>31</v>
      </c>
      <c r="Y37" s="189">
        <v>2</v>
      </c>
      <c r="Z37" s="189">
        <v>4</v>
      </c>
      <c r="AA37" s="189">
        <v>10</v>
      </c>
      <c r="AB37" s="190">
        <v>104</v>
      </c>
      <c r="AC37" s="161"/>
      <c r="AD37" s="161"/>
    </row>
    <row r="38" spans="1:138" x14ac:dyDescent="0.2">
      <c r="A38" s="185">
        <v>2011</v>
      </c>
      <c r="B38" s="186">
        <v>22.9</v>
      </c>
      <c r="C38" s="186">
        <v>21.8</v>
      </c>
      <c r="D38" s="186">
        <v>20.2</v>
      </c>
      <c r="E38" s="186">
        <v>18.8</v>
      </c>
      <c r="F38" s="186">
        <v>15.1</v>
      </c>
      <c r="G38" s="186">
        <v>12.8</v>
      </c>
      <c r="H38" s="186">
        <v>11.9</v>
      </c>
      <c r="I38" s="186">
        <v>14.8</v>
      </c>
      <c r="J38" s="186">
        <v>19.8</v>
      </c>
      <c r="K38" s="186">
        <v>21.4</v>
      </c>
      <c r="L38" s="186">
        <v>23.8</v>
      </c>
      <c r="M38" s="187">
        <v>22.8</v>
      </c>
      <c r="N38" s="161"/>
      <c r="O38" s="161"/>
      <c r="P38" s="185">
        <f t="shared" si="0"/>
        <v>2011</v>
      </c>
      <c r="Q38" s="188">
        <v>161</v>
      </c>
      <c r="R38" s="189">
        <v>90</v>
      </c>
      <c r="S38" s="189">
        <v>75</v>
      </c>
      <c r="T38" s="189">
        <v>19</v>
      </c>
      <c r="U38" s="189">
        <v>4</v>
      </c>
      <c r="V38" s="189">
        <v>3</v>
      </c>
      <c r="W38" s="189">
        <v>1</v>
      </c>
      <c r="X38" s="189">
        <v>0</v>
      </c>
      <c r="Y38" s="189">
        <v>1</v>
      </c>
      <c r="Z38" s="189">
        <v>5</v>
      </c>
      <c r="AA38" s="189">
        <v>24</v>
      </c>
      <c r="AB38" s="190">
        <v>127</v>
      </c>
      <c r="AC38" s="161"/>
      <c r="AD38" s="161"/>
    </row>
    <row r="39" spans="1:138" x14ac:dyDescent="0.2">
      <c r="A39" s="185">
        <v>2012</v>
      </c>
      <c r="B39" s="186">
        <v>24.1</v>
      </c>
      <c r="C39" s="186">
        <v>23.9</v>
      </c>
      <c r="D39" s="186">
        <v>21.4</v>
      </c>
      <c r="E39" s="186">
        <v>18.8</v>
      </c>
      <c r="F39" s="186">
        <v>16.8</v>
      </c>
      <c r="G39" s="186">
        <v>13</v>
      </c>
      <c r="H39" s="186">
        <v>11.3</v>
      </c>
      <c r="I39" s="186">
        <v>15.6</v>
      </c>
      <c r="J39" s="186">
        <v>19.899999999999999</v>
      </c>
      <c r="K39" s="186">
        <v>23.1</v>
      </c>
      <c r="L39" s="186">
        <v>23</v>
      </c>
      <c r="M39" s="187">
        <v>24.4</v>
      </c>
      <c r="N39" s="161"/>
      <c r="O39" s="161"/>
      <c r="P39" s="185">
        <f t="shared" si="0"/>
        <v>2012</v>
      </c>
      <c r="Q39" s="188">
        <v>92</v>
      </c>
      <c r="R39" s="189">
        <v>172</v>
      </c>
      <c r="S39" s="189">
        <v>182</v>
      </c>
      <c r="T39" s="189">
        <v>74</v>
      </c>
      <c r="U39" s="189">
        <v>2</v>
      </c>
      <c r="V39" s="189">
        <v>1</v>
      </c>
      <c r="W39" s="189">
        <v>3</v>
      </c>
      <c r="X39" s="189" t="s">
        <v>31</v>
      </c>
      <c r="Y39" s="189">
        <v>0</v>
      </c>
      <c r="Z39" s="189">
        <v>1</v>
      </c>
      <c r="AA39" s="189">
        <v>33</v>
      </c>
      <c r="AB39" s="190">
        <v>118</v>
      </c>
      <c r="AC39" s="161"/>
      <c r="AD39" s="161"/>
    </row>
    <row r="40" spans="1:138" x14ac:dyDescent="0.2">
      <c r="A40" s="185">
        <v>2013</v>
      </c>
      <c r="B40" s="186">
        <v>23.2</v>
      </c>
      <c r="C40" s="186">
        <v>23.2</v>
      </c>
      <c r="D40" s="186">
        <v>20.7</v>
      </c>
      <c r="E40" s="186">
        <v>19.899999999999999</v>
      </c>
      <c r="F40" s="186">
        <v>16.7</v>
      </c>
      <c r="G40" s="186">
        <v>15</v>
      </c>
      <c r="H40" s="186">
        <v>13.1</v>
      </c>
      <c r="I40" s="186">
        <v>13.8</v>
      </c>
      <c r="J40" s="186">
        <v>17.3</v>
      </c>
      <c r="K40" s="186">
        <v>21.8</v>
      </c>
      <c r="L40" s="186">
        <v>23.7</v>
      </c>
      <c r="M40" s="187">
        <v>25.6</v>
      </c>
      <c r="N40" s="161"/>
      <c r="O40" s="161"/>
      <c r="P40" s="185">
        <f t="shared" si="0"/>
        <v>2013</v>
      </c>
      <c r="Q40" s="188">
        <v>238</v>
      </c>
      <c r="R40" s="189">
        <v>72</v>
      </c>
      <c r="S40" s="189">
        <v>67</v>
      </c>
      <c r="T40" s="189">
        <v>4</v>
      </c>
      <c r="U40" s="189">
        <v>0</v>
      </c>
      <c r="V40" s="189">
        <v>10</v>
      </c>
      <c r="W40" s="189" t="s">
        <v>31</v>
      </c>
      <c r="X40" s="189">
        <v>0</v>
      </c>
      <c r="Y40" s="189">
        <v>2</v>
      </c>
      <c r="Z40" s="189">
        <v>36</v>
      </c>
      <c r="AA40" s="189">
        <v>22</v>
      </c>
      <c r="AB40" s="190">
        <v>156</v>
      </c>
      <c r="AC40" s="161"/>
      <c r="AD40" s="161"/>
    </row>
    <row r="41" spans="1:138" x14ac:dyDescent="0.2">
      <c r="A41" s="185">
        <v>2014</v>
      </c>
      <c r="B41" s="186">
        <v>23.6</v>
      </c>
      <c r="C41" s="186">
        <v>22.3</v>
      </c>
      <c r="D41" s="186">
        <v>20.100000000000001</v>
      </c>
      <c r="E41" s="186">
        <v>19.2</v>
      </c>
      <c r="F41" s="186">
        <v>15.9</v>
      </c>
      <c r="G41" s="186">
        <v>13.1</v>
      </c>
      <c r="H41" s="186">
        <v>12.7</v>
      </c>
      <c r="I41" s="186">
        <v>17.100000000000001</v>
      </c>
      <c r="J41" s="186">
        <v>20.2</v>
      </c>
      <c r="K41" s="186">
        <v>23.5</v>
      </c>
      <c r="L41" s="186">
        <v>22.1</v>
      </c>
      <c r="M41" s="187">
        <v>22.8</v>
      </c>
      <c r="N41" s="161"/>
      <c r="O41" s="161"/>
      <c r="P41" s="185">
        <f t="shared" si="0"/>
        <v>2014</v>
      </c>
      <c r="Q41" s="188">
        <v>130</v>
      </c>
      <c r="R41" s="189">
        <v>159</v>
      </c>
      <c r="S41" s="189">
        <v>103</v>
      </c>
      <c r="T41" s="189">
        <v>30</v>
      </c>
      <c r="U41" s="189">
        <v>65</v>
      </c>
      <c r="V41" s="189">
        <v>6</v>
      </c>
      <c r="W41" s="189">
        <v>0</v>
      </c>
      <c r="X41" s="189">
        <v>0</v>
      </c>
      <c r="Y41" s="189">
        <v>2</v>
      </c>
      <c r="Z41" s="189">
        <v>72</v>
      </c>
      <c r="AA41" s="189">
        <v>28</v>
      </c>
      <c r="AB41" s="190">
        <v>125</v>
      </c>
      <c r="AC41" s="161"/>
      <c r="AD41" s="161"/>
    </row>
    <row r="42" spans="1:138" ht="13.5" thickBot="1" x14ac:dyDescent="0.25">
      <c r="A42" s="191">
        <v>2015</v>
      </c>
      <c r="B42" s="192">
        <v>23.6</v>
      </c>
      <c r="C42" s="192">
        <v>22.8</v>
      </c>
      <c r="D42" s="192">
        <v>21.6</v>
      </c>
      <c r="E42" s="192">
        <v>20.100000000000001</v>
      </c>
      <c r="F42" s="192">
        <v>16.3</v>
      </c>
      <c r="G42" s="192">
        <v>14</v>
      </c>
      <c r="H42" s="192">
        <v>12.9</v>
      </c>
      <c r="I42" s="192">
        <v>17</v>
      </c>
      <c r="J42" s="192">
        <v>18.600000000000001</v>
      </c>
      <c r="K42" s="192">
        <v>19.5</v>
      </c>
      <c r="L42" s="192">
        <v>21.2</v>
      </c>
      <c r="M42" s="193">
        <v>23.5</v>
      </c>
      <c r="N42" s="161"/>
      <c r="O42" s="161"/>
      <c r="P42" s="191">
        <f t="shared" si="0"/>
        <v>2015</v>
      </c>
      <c r="Q42" s="194">
        <v>122</v>
      </c>
      <c r="R42" s="195">
        <v>146</v>
      </c>
      <c r="S42" s="195">
        <v>98</v>
      </c>
      <c r="T42" s="195">
        <v>94</v>
      </c>
      <c r="U42" s="195">
        <v>7</v>
      </c>
      <c r="V42" s="195">
        <v>1</v>
      </c>
      <c r="W42" s="195">
        <v>7</v>
      </c>
      <c r="X42" s="195">
        <v>7</v>
      </c>
      <c r="Y42" s="195">
        <v>4</v>
      </c>
      <c r="Z42" s="195">
        <v>17</v>
      </c>
      <c r="AA42" s="195">
        <v>62</v>
      </c>
      <c r="AB42" s="196">
        <v>82</v>
      </c>
      <c r="AC42" s="161"/>
      <c r="AD42" s="161"/>
    </row>
    <row r="43" spans="1:138" s="88" customFormat="1" ht="16.5" thickBot="1" x14ac:dyDescent="0.3">
      <c r="A43" s="81"/>
      <c r="B43" s="82">
        <f t="shared" ref="B43:M43" si="1">MEDIAN(B13:B42)</f>
        <v>23.55</v>
      </c>
      <c r="C43" s="83">
        <f t="shared" si="1"/>
        <v>22.8</v>
      </c>
      <c r="D43" s="83">
        <f t="shared" si="1"/>
        <v>21.4</v>
      </c>
      <c r="E43" s="83">
        <f t="shared" si="1"/>
        <v>18.8</v>
      </c>
      <c r="F43" s="83">
        <f t="shared" si="1"/>
        <v>15.65</v>
      </c>
      <c r="G43" s="83">
        <f t="shared" si="1"/>
        <v>13.3</v>
      </c>
      <c r="H43" s="83">
        <f t="shared" si="1"/>
        <v>12.75</v>
      </c>
      <c r="I43" s="83">
        <f t="shared" si="1"/>
        <v>15.5</v>
      </c>
      <c r="J43" s="83">
        <f t="shared" si="1"/>
        <v>18.45</v>
      </c>
      <c r="K43" s="83">
        <f t="shared" si="1"/>
        <v>21.45</v>
      </c>
      <c r="L43" s="83">
        <f t="shared" si="1"/>
        <v>22.75</v>
      </c>
      <c r="M43" s="84">
        <f t="shared" si="1"/>
        <v>23.75</v>
      </c>
      <c r="N43" s="85"/>
      <c r="O43" s="85"/>
      <c r="P43" s="86"/>
      <c r="Q43" s="82">
        <f t="shared" ref="Q43:AB43" si="2">MEDIAN(Q13:Q42)</f>
        <v>126.5</v>
      </c>
      <c r="R43" s="83">
        <f t="shared" si="2"/>
        <v>112</v>
      </c>
      <c r="S43" s="83">
        <f t="shared" si="2"/>
        <v>112</v>
      </c>
      <c r="T43" s="83">
        <f t="shared" si="2"/>
        <v>36</v>
      </c>
      <c r="U43" s="83">
        <f t="shared" si="2"/>
        <v>7.5</v>
      </c>
      <c r="V43" s="83">
        <f t="shared" si="2"/>
        <v>3</v>
      </c>
      <c r="W43" s="83">
        <f t="shared" si="2"/>
        <v>2.5</v>
      </c>
      <c r="X43" s="83">
        <f>MEDIAN(X13:X42)</f>
        <v>1</v>
      </c>
      <c r="Y43" s="83">
        <f t="shared" si="2"/>
        <v>2.5</v>
      </c>
      <c r="Z43" s="83">
        <f t="shared" si="2"/>
        <v>21</v>
      </c>
      <c r="AA43" s="83">
        <f t="shared" si="2"/>
        <v>43</v>
      </c>
      <c r="AB43" s="84">
        <f t="shared" si="2"/>
        <v>114.5</v>
      </c>
      <c r="AC43" s="85"/>
      <c r="AD43" s="85"/>
      <c r="AE43" s="85"/>
      <c r="AF43" s="85"/>
      <c r="AG43" s="85"/>
      <c r="AH43" s="85"/>
      <c r="AI43" s="85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</row>
    <row r="44" spans="1:138" s="88" customFormat="1" ht="15.75" hidden="1" x14ac:dyDescent="0.25">
      <c r="A44" s="89"/>
      <c r="B44" s="90" t="s">
        <v>33</v>
      </c>
      <c r="C44" s="91"/>
      <c r="D44" s="91"/>
      <c r="E44" s="92">
        <f>((I5+(J5/60))/360)*6.283186</f>
        <v>-0.43109637277777774</v>
      </c>
      <c r="F44" s="93" t="s">
        <v>34</v>
      </c>
      <c r="G44" s="90"/>
      <c r="H44" s="90"/>
      <c r="I44" s="90"/>
      <c r="J44" s="91"/>
      <c r="K44" s="91"/>
      <c r="L44" s="94"/>
      <c r="M44" s="91"/>
      <c r="N44" s="90"/>
      <c r="O44" s="95"/>
      <c r="P44" s="9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</row>
    <row r="45" spans="1:138" s="88" customFormat="1" ht="15.75" hidden="1" x14ac:dyDescent="0.2">
      <c r="A45" s="89"/>
      <c r="B45" s="93" t="s">
        <v>35</v>
      </c>
      <c r="C45" s="96" t="s">
        <v>0</v>
      </c>
      <c r="D45" s="96" t="s">
        <v>1</v>
      </c>
      <c r="E45" s="96" t="s">
        <v>2</v>
      </c>
      <c r="F45" s="96" t="s">
        <v>3</v>
      </c>
      <c r="G45" s="96" t="s">
        <v>4</v>
      </c>
      <c r="H45" s="96" t="s">
        <v>5</v>
      </c>
      <c r="I45" s="96" t="s">
        <v>6</v>
      </c>
      <c r="J45" s="96" t="s">
        <v>7</v>
      </c>
      <c r="K45" s="96" t="s">
        <v>22</v>
      </c>
      <c r="L45" s="96" t="s">
        <v>9</v>
      </c>
      <c r="M45" s="96" t="s">
        <v>10</v>
      </c>
      <c r="N45" s="96" t="s">
        <v>11</v>
      </c>
      <c r="O45" s="95"/>
      <c r="P45" s="9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/>
      <c r="EG45" s="87"/>
      <c r="EH45" s="87"/>
    </row>
    <row r="46" spans="1:138" s="88" customFormat="1" ht="15.75" hidden="1" x14ac:dyDescent="0.25">
      <c r="A46" s="89"/>
      <c r="B46" s="97" t="s">
        <v>36</v>
      </c>
      <c r="C46" s="90">
        <v>-0.37088250694444441</v>
      </c>
      <c r="D46" s="90">
        <v>-0.22718371601851853</v>
      </c>
      <c r="E46" s="90">
        <v>-4.2760571388888891E-2</v>
      </c>
      <c r="F46" s="90">
        <v>0.16551540898148145</v>
      </c>
      <c r="G46" s="90">
        <v>0.32579482962962963</v>
      </c>
      <c r="H46" s="90">
        <v>0.40607998407407397</v>
      </c>
      <c r="I46" s="90">
        <v>0.37786382472222219</v>
      </c>
      <c r="J46" s="90">
        <v>0.24958211055555554</v>
      </c>
      <c r="K46" s="90">
        <v>5.8177648148148152E-2</v>
      </c>
      <c r="L46" s="90">
        <v>-0.14049902027777778</v>
      </c>
      <c r="M46" s="90">
        <v>-0.31881351185185181</v>
      </c>
      <c r="N46" s="90">
        <v>-0.40666176055555553</v>
      </c>
      <c r="O46" s="95"/>
      <c r="P46" s="9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</row>
    <row r="47" spans="1:138" s="88" customFormat="1" ht="15.75" hidden="1" x14ac:dyDescent="0.2">
      <c r="A47" s="89"/>
      <c r="B47" s="98" t="s">
        <v>37</v>
      </c>
      <c r="C47" s="99">
        <f>ACOS((-TAN($E$44)*TAN(C46)))*2</f>
        <v>3.5012566357525783</v>
      </c>
      <c r="D47" s="99">
        <f t="shared" ref="D47:N47" si="3">ACOS((-TAN($E$44)*TAN(D46)))*2</f>
        <v>3.3546523403657518</v>
      </c>
      <c r="E47" s="99">
        <f t="shared" si="3"/>
        <v>3.1809545223079532</v>
      </c>
      <c r="F47" s="99">
        <f t="shared" si="3"/>
        <v>2.9877780996002734</v>
      </c>
      <c r="G47" s="99">
        <f t="shared" si="3"/>
        <v>2.8295565472965616</v>
      </c>
      <c r="H47" s="99">
        <f t="shared" si="3"/>
        <v>2.7434316510185299</v>
      </c>
      <c r="I47" s="99">
        <f t="shared" si="3"/>
        <v>2.7743910240166767</v>
      </c>
      <c r="J47" s="99">
        <f t="shared" si="3"/>
        <v>2.9065732303299483</v>
      </c>
      <c r="K47" s="99">
        <f t="shared" si="3"/>
        <v>3.0880083186697123</v>
      </c>
      <c r="L47" s="99">
        <f t="shared" si="3"/>
        <v>3.2717864581945069</v>
      </c>
      <c r="M47" s="99">
        <f t="shared" si="3"/>
        <v>3.4464046899973697</v>
      </c>
      <c r="N47" s="99">
        <f t="shared" si="3"/>
        <v>3.5404007347326418</v>
      </c>
      <c r="O47" s="95"/>
      <c r="P47" s="9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</row>
    <row r="48" spans="1:138" s="88" customFormat="1" ht="15.75" hidden="1" x14ac:dyDescent="0.2">
      <c r="A48" s="89"/>
      <c r="B48" s="93" t="s">
        <v>38</v>
      </c>
      <c r="C48" s="92">
        <f t="shared" ref="C48:N48" si="4">(C47/(2*PI()))*24</f>
        <v>13.373815214719741</v>
      </c>
      <c r="D48" s="92">
        <f t="shared" si="4"/>
        <v>12.813828055776114</v>
      </c>
      <c r="E48" s="92">
        <f t="shared" si="4"/>
        <v>12.150351263419905</v>
      </c>
      <c r="F48" s="92">
        <f t="shared" si="4"/>
        <v>11.412471681914225</v>
      </c>
      <c r="G48" s="92">
        <f t="shared" si="4"/>
        <v>10.808109870246819</v>
      </c>
      <c r="H48" s="92">
        <f t="shared" si="4"/>
        <v>10.479136999064607</v>
      </c>
      <c r="I48" s="92">
        <f t="shared" si="4"/>
        <v>10.597393093008947</v>
      </c>
      <c r="J48" s="92">
        <f t="shared" si="4"/>
        <v>11.102291929574143</v>
      </c>
      <c r="K48" s="92">
        <f t="shared" si="4"/>
        <v>11.79532291740426</v>
      </c>
      <c r="L48" s="92">
        <f t="shared" si="4"/>
        <v>12.497303701506732</v>
      </c>
      <c r="M48" s="92">
        <f t="shared" si="4"/>
        <v>13.164296215396142</v>
      </c>
      <c r="N48" s="92">
        <f t="shared" si="4"/>
        <v>13.523334659013074</v>
      </c>
      <c r="O48" s="95"/>
      <c r="P48" s="9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</row>
    <row r="49" spans="1:138" s="88" customFormat="1" ht="15.75" hidden="1" x14ac:dyDescent="0.25">
      <c r="A49" s="89"/>
      <c r="B49" s="100" t="s">
        <v>39</v>
      </c>
      <c r="C49" s="96">
        <f>C48/12*31/30</f>
        <v>1.1516340879342002</v>
      </c>
      <c r="D49" s="96">
        <f>D48/12*28/30</f>
        <v>0.99663107100480874</v>
      </c>
      <c r="E49" s="96">
        <f t="shared" ref="E49:N49" si="5">E48/12*31/30</f>
        <v>1.0462802476833806</v>
      </c>
      <c r="F49" s="96">
        <f>F48/12</f>
        <v>0.95103930682618543</v>
      </c>
      <c r="G49" s="96">
        <f t="shared" si="5"/>
        <v>0.93069834993792044</v>
      </c>
      <c r="H49" s="96">
        <f>H48/12</f>
        <v>0.87326141658871725</v>
      </c>
      <c r="I49" s="96">
        <f t="shared" si="5"/>
        <v>0.9125532941202148</v>
      </c>
      <c r="J49" s="96">
        <f t="shared" si="5"/>
        <v>0.95603069393555118</v>
      </c>
      <c r="K49" s="96">
        <f>K48/12</f>
        <v>0.98294357645035502</v>
      </c>
      <c r="L49" s="101">
        <f t="shared" si="5"/>
        <v>1.0761567076297465</v>
      </c>
      <c r="M49" s="96">
        <f>M48/12</f>
        <v>1.0970246846163452</v>
      </c>
      <c r="N49" s="96">
        <f t="shared" si="5"/>
        <v>1.1645093734150147</v>
      </c>
      <c r="O49" s="95"/>
      <c r="P49" s="9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</row>
    <row r="50" spans="1:138" s="88" customFormat="1" ht="15.75" hidden="1" x14ac:dyDescent="0.25">
      <c r="A50" s="89"/>
      <c r="B50" s="100"/>
      <c r="C50" s="96"/>
      <c r="D50" s="96"/>
      <c r="E50" s="96"/>
      <c r="F50" s="96"/>
      <c r="G50" s="96"/>
      <c r="H50" s="96"/>
      <c r="I50" s="96"/>
      <c r="J50" s="96"/>
      <c r="K50" s="96"/>
      <c r="L50" s="101"/>
      <c r="M50" s="96"/>
      <c r="N50" s="96"/>
      <c r="O50" s="95"/>
      <c r="P50" s="9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</row>
    <row r="51" spans="1:138" s="88" customFormat="1" ht="15.75" hidden="1" x14ac:dyDescent="0.2">
      <c r="A51" s="89"/>
      <c r="B51" s="89"/>
      <c r="D51" s="89"/>
      <c r="E51" s="89"/>
      <c r="F51" s="89"/>
      <c r="G51" s="89"/>
      <c r="H51" s="85"/>
      <c r="I51" s="85"/>
      <c r="J51" s="85"/>
      <c r="K51" s="85"/>
      <c r="L51" s="102"/>
      <c r="M51" s="103"/>
      <c r="N51" s="85"/>
      <c r="O51" s="95"/>
      <c r="P51" s="95"/>
      <c r="Q51" s="85"/>
      <c r="R51" s="93" t="s">
        <v>35</v>
      </c>
      <c r="S51" s="96" t="s">
        <v>0</v>
      </c>
      <c r="T51" s="96" t="s">
        <v>1</v>
      </c>
      <c r="U51" s="96" t="s">
        <v>2</v>
      </c>
      <c r="V51" s="96" t="s">
        <v>3</v>
      </c>
      <c r="W51" s="96" t="s">
        <v>4</v>
      </c>
      <c r="X51" s="96" t="s">
        <v>5</v>
      </c>
      <c r="Y51" s="96" t="s">
        <v>6</v>
      </c>
      <c r="Z51" s="96" t="s">
        <v>7</v>
      </c>
      <c r="AA51" s="96" t="s">
        <v>22</v>
      </c>
      <c r="AB51" s="96" t="s">
        <v>9</v>
      </c>
      <c r="AC51" s="85" t="s">
        <v>10</v>
      </c>
      <c r="AD51" s="85" t="s">
        <v>11</v>
      </c>
      <c r="AE51" s="85" t="s">
        <v>41</v>
      </c>
      <c r="AF51" s="85" t="s">
        <v>42</v>
      </c>
      <c r="AG51" s="85" t="s">
        <v>0</v>
      </c>
      <c r="AH51" s="104" t="s">
        <v>1</v>
      </c>
      <c r="AI51" s="104" t="s">
        <v>2</v>
      </c>
      <c r="AJ51" s="105" t="s">
        <v>3</v>
      </c>
      <c r="AK51" s="105" t="s">
        <v>4</v>
      </c>
      <c r="AL51" s="105" t="s">
        <v>5</v>
      </c>
      <c r="AM51" s="105" t="s">
        <v>6</v>
      </c>
      <c r="AN51" s="105" t="s">
        <v>7</v>
      </c>
      <c r="AO51" s="105" t="s">
        <v>22</v>
      </c>
      <c r="AP51" s="105" t="s">
        <v>9</v>
      </c>
      <c r="AQ51" s="105" t="s">
        <v>10</v>
      </c>
      <c r="AR51" s="105" t="s">
        <v>11</v>
      </c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</row>
    <row r="52" spans="1:138" s="88" customFormat="1" ht="15" hidden="1" x14ac:dyDescent="0.25">
      <c r="A52" s="106">
        <f>A13</f>
        <v>1986</v>
      </c>
      <c r="B52" s="106" t="s">
        <v>14</v>
      </c>
      <c r="C52" s="107">
        <f>$C$49*AG52</f>
        <v>119.29505534222011</v>
      </c>
      <c r="D52" s="107">
        <f t="shared" ref="D52:N52" si="6">$C$49*AH52</f>
        <v>94.979429049656517</v>
      </c>
      <c r="E52" s="107">
        <f t="shared" si="6"/>
        <v>90.449788286599713</v>
      </c>
      <c r="F52" s="107">
        <f t="shared" si="6"/>
        <v>86.031258030096566</v>
      </c>
      <c r="G52" s="107">
        <f t="shared" si="6"/>
        <v>61.852071147593243</v>
      </c>
      <c r="H52" s="107">
        <f t="shared" si="6"/>
        <v>45.384434365505278</v>
      </c>
      <c r="I52" s="107">
        <f t="shared" si="6"/>
        <v>45.384434365505278</v>
      </c>
      <c r="J52" s="107">
        <f t="shared" si="6"/>
        <v>49.261893603843816</v>
      </c>
      <c r="K52" s="107">
        <f t="shared" si="6"/>
        <v>67.909123995159334</v>
      </c>
      <c r="L52" s="107">
        <f t="shared" si="6"/>
        <v>93.154238040114166</v>
      </c>
      <c r="M52" s="107">
        <f t="shared" si="6"/>
        <v>107.27665120155608</v>
      </c>
      <c r="N52" s="107">
        <f t="shared" si="6"/>
        <v>121.36040811519388</v>
      </c>
      <c r="O52" s="108"/>
      <c r="P52" s="95"/>
      <c r="Q52" s="85"/>
      <c r="R52" s="100" t="s">
        <v>40</v>
      </c>
      <c r="S52" s="109">
        <f t="shared" ref="S52:S80" si="7">(B84/5)^1.514</f>
        <v>10.278654728530093</v>
      </c>
      <c r="T52" s="109">
        <f t="shared" ref="T52:T80" si="8">(C84/5)^1.514</f>
        <v>8.6558017828598324</v>
      </c>
      <c r="U52" s="109">
        <f t="shared" ref="U52:U80" si="9">(D84/5)^1.514</f>
        <v>8.3427343475173554</v>
      </c>
      <c r="V52" s="109">
        <f t="shared" ref="V52:V80" si="10">(E84/5)^1.514</f>
        <v>8.0336056874293771</v>
      </c>
      <c r="W52" s="109">
        <f t="shared" ref="W52:W80" si="11">(F84/5)^1.514</f>
        <v>6.2643738210530522</v>
      </c>
      <c r="X52" s="109">
        <f t="shared" ref="X52:X80" si="12">(G84/5)^1.514</f>
        <v>4.9604402919718389</v>
      </c>
      <c r="Y52" s="109">
        <f t="shared" ref="Y52:Y80" si="13">(H84/5)^1.514</f>
        <v>4.9604402919718389</v>
      </c>
      <c r="Z52" s="109">
        <f t="shared" ref="Z52:Z80" si="14">(I84/5)^1.514</f>
        <v>5.2766899886282506</v>
      </c>
      <c r="AA52" s="109">
        <f t="shared" ref="AA52:AA80" si="15">(J84/5)^1.514</f>
        <v>6.7214905519797599</v>
      </c>
      <c r="AB52" s="109">
        <f t="shared" ref="AB52:AB80" si="16">(K84/5)^1.514</f>
        <v>8.530105157000758</v>
      </c>
      <c r="AC52" s="85">
        <f t="shared" ref="AC52:AC80" si="17">(L84/5)^1.514</f>
        <v>9.487882896261981</v>
      </c>
      <c r="AD52" s="85">
        <f t="shared" ref="AD52:AD80" si="18">(M84/5)^1.514</f>
        <v>10.412527392231876</v>
      </c>
      <c r="AE52" s="85">
        <f>SUM(S52:AD52)</f>
        <v>91.924746937436012</v>
      </c>
      <c r="AF52" s="85">
        <f>(6.75*10^(-7)*$AE$52^3)-(7.71*10^(-5)*$AE$52^2)+(1.79*10^(-2)*$AE$52)+0.49</f>
        <v>2.008271350950241</v>
      </c>
      <c r="AG52" s="85">
        <f>16*(10*B84/$AE$52)^$AF$52</f>
        <v>103.58763828900848</v>
      </c>
      <c r="AH52" s="110">
        <f t="shared" ref="AH52:AH80" si="19">16*(10*C84/$AE$52)^$AF$52</f>
        <v>82.473617310191386</v>
      </c>
      <c r="AI52" s="110">
        <f t="shared" ref="AI52:AI80" si="20">16*(10*D84/$AE$52)^$AF$52</f>
        <v>78.540388161701983</v>
      </c>
      <c r="AJ52" s="111">
        <f t="shared" ref="AJ52:AJ80" si="21">16*(10*E84/$AE$52)^$AF$52</f>
        <v>74.703639751076949</v>
      </c>
      <c r="AK52" s="111">
        <f t="shared" ref="AK52:AK80" si="22">16*(10*F84/$AE$52)^$AF$52</f>
        <v>53.70809339148984</v>
      </c>
      <c r="AL52" s="111">
        <f t="shared" ref="AL52:AL80" si="23">16*(10*G84/$AE$52)^$AF$52</f>
        <v>39.408727859832474</v>
      </c>
      <c r="AM52" s="111">
        <f t="shared" ref="AM52:AM80" si="24">16*(10*H84/$AE$52)^$AF$52</f>
        <v>39.408727859832474</v>
      </c>
      <c r="AN52" s="111">
        <f t="shared" ref="AN52:AN80" si="25">16*(10*I84/$AE$52)^$AF$52</f>
        <v>42.77564733448429</v>
      </c>
      <c r="AO52" s="111">
        <f t="shared" ref="AO52:AO80" si="26">16*(10*J84/$AE$52)^$AF$52</f>
        <v>58.967622360826986</v>
      </c>
      <c r="AP52" s="111">
        <f t="shared" ref="AP52:AP80" si="27">16*(10*K84/$AE$52)^$AF$52</f>
        <v>80.888746708786755</v>
      </c>
      <c r="AQ52" s="111">
        <f t="shared" ref="AQ52:AQ80" si="28">16*(10*L84/$AE$52)^$AF$52</f>
        <v>93.151681011794992</v>
      </c>
      <c r="AR52" s="111">
        <f t="shared" ref="AR52:AR80" si="29">16*(10*M84/$AE$52)^$AF$52</f>
        <v>105.38104888236681</v>
      </c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</row>
    <row r="53" spans="1:138" s="88" customFormat="1" ht="15" hidden="1" x14ac:dyDescent="0.25">
      <c r="A53" s="106">
        <f t="shared" ref="A53:A81" si="30">A14</f>
        <v>1987</v>
      </c>
      <c r="B53" s="106" t="s">
        <v>14</v>
      </c>
      <c r="C53" s="107">
        <f t="shared" ref="C53:C81" si="31">$C$49*AG53</f>
        <v>115.21774242739946</v>
      </c>
      <c r="D53" s="107">
        <f t="shared" ref="D53:D81" si="32">$C$49*AH53</f>
        <v>96.822401324782959</v>
      </c>
      <c r="E53" s="107">
        <f t="shared" ref="E53:E81" si="33">$C$49*AI53</f>
        <v>101.50763425377784</v>
      </c>
      <c r="F53" s="107">
        <f t="shared" ref="F53:F81" si="34">$C$49*AJ53</f>
        <v>75.062910382404979</v>
      </c>
      <c r="G53" s="107">
        <f t="shared" ref="G53:G81" si="35">$C$49*AK53</f>
        <v>33.069370722093645</v>
      </c>
      <c r="H53" s="107">
        <f t="shared" ref="H53:H81" si="36">$C$49*AL53</f>
        <v>34.158097507236036</v>
      </c>
      <c r="I53" s="107">
        <f t="shared" ref="I53:I81" si="37">$C$49*AM53</f>
        <v>49.923651965190558</v>
      </c>
      <c r="J53" s="107">
        <f t="shared" ref="J53:J81" si="38">$C$49*AN53</f>
        <v>44.753703985973985</v>
      </c>
      <c r="K53" s="107">
        <f t="shared" ref="K53:K81" si="39">$C$49*AO53</f>
        <v>61.114910426962844</v>
      </c>
      <c r="L53" s="107">
        <f t="shared" ref="L53:L81" si="40">$C$49*AP53</f>
        <v>98.68315627299836</v>
      </c>
      <c r="M53" s="107">
        <f t="shared" ref="M53:M81" si="41">$C$49*AQ53</f>
        <v>109.23523543180637</v>
      </c>
      <c r="N53" s="107">
        <f t="shared" ref="N53:N81" si="42">$C$49*AR53</f>
        <v>102.45801975280261</v>
      </c>
      <c r="O53" s="108"/>
      <c r="P53" s="95"/>
      <c r="Q53" s="85"/>
      <c r="R53" s="100" t="s">
        <v>40</v>
      </c>
      <c r="S53" s="109">
        <f t="shared" si="7"/>
        <v>10.012679933935656</v>
      </c>
      <c r="T53" s="109">
        <f t="shared" si="8"/>
        <v>8.7821211849583261</v>
      </c>
      <c r="U53" s="109">
        <f t="shared" si="9"/>
        <v>9.1006254721771711</v>
      </c>
      <c r="V53" s="109">
        <f t="shared" si="10"/>
        <v>7.2486546704443935</v>
      </c>
      <c r="W53" s="109">
        <f t="shared" si="11"/>
        <v>3.9072909563039984</v>
      </c>
      <c r="X53" s="109">
        <f t="shared" si="12"/>
        <v>4.0038811094095461</v>
      </c>
      <c r="Y53" s="109">
        <f t="shared" si="13"/>
        <v>5.330040532362065</v>
      </c>
      <c r="Z53" s="109">
        <f t="shared" si="14"/>
        <v>4.9083799584303174</v>
      </c>
      <c r="AA53" s="109">
        <f t="shared" si="15"/>
        <v>6.2080063253334066</v>
      </c>
      <c r="AB53" s="109">
        <f t="shared" si="16"/>
        <v>8.9090604735770054</v>
      </c>
      <c r="AC53" s="85">
        <f t="shared" si="17"/>
        <v>9.6181816753189064</v>
      </c>
      <c r="AD53" s="85">
        <f t="shared" si="18"/>
        <v>9.1647873536069007</v>
      </c>
      <c r="AE53" s="85">
        <f t="shared" ref="AE53:AE81" si="43">SUM(S53:AD53)</f>
        <v>87.19370964585768</v>
      </c>
      <c r="AF53" s="85">
        <f t="shared" ref="AF53:AF81" si="44">(6.75*10^(-7)*$AE$52^3)-(7.71*10^(-5)*$AE$52^2)+(1.79*10^(-2)*$AE$52)+0.49</f>
        <v>2.008271350950241</v>
      </c>
      <c r="AG53" s="85">
        <f t="shared" ref="AG53:AG80" si="45">16*(10*B85/$AE$52)^$AF$52</f>
        <v>100.0471795985797</v>
      </c>
      <c r="AH53" s="110">
        <f t="shared" si="19"/>
        <v>84.07392794221893</v>
      </c>
      <c r="AI53" s="110">
        <f t="shared" si="20"/>
        <v>88.142262648600564</v>
      </c>
      <c r="AJ53" s="111">
        <f t="shared" si="21"/>
        <v>65.179479462137778</v>
      </c>
      <c r="AK53" s="111">
        <f t="shared" si="22"/>
        <v>28.715171831543682</v>
      </c>
      <c r="AL53" s="111">
        <f t="shared" si="23"/>
        <v>29.66054744741777</v>
      </c>
      <c r="AM53" s="111">
        <f t="shared" si="24"/>
        <v>43.350272875947553</v>
      </c>
      <c r="AN53" s="111">
        <f t="shared" si="25"/>
        <v>38.861044888184168</v>
      </c>
      <c r="AO53" s="111">
        <f t="shared" si="26"/>
        <v>53.067993616436532</v>
      </c>
      <c r="AP53" s="111">
        <f t="shared" si="27"/>
        <v>85.68967982705</v>
      </c>
      <c r="AQ53" s="111">
        <f t="shared" si="28"/>
        <v>94.852381130670082</v>
      </c>
      <c r="AR53" s="111">
        <f t="shared" si="29"/>
        <v>88.967512186611017</v>
      </c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</row>
    <row r="54" spans="1:138" s="88" customFormat="1" ht="15" hidden="1" x14ac:dyDescent="0.25">
      <c r="A54" s="106">
        <f t="shared" si="30"/>
        <v>1988</v>
      </c>
      <c r="B54" s="106" t="s">
        <v>14</v>
      </c>
      <c r="C54" s="107">
        <f t="shared" si="31"/>
        <v>114.20953673517046</v>
      </c>
      <c r="D54" s="107">
        <f t="shared" si="32"/>
        <v>94.979429049656517</v>
      </c>
      <c r="E54" s="107">
        <f t="shared" si="33"/>
        <v>114.20953673517046</v>
      </c>
      <c r="F54" s="107">
        <f t="shared" si="34"/>
        <v>74.250283868164047</v>
      </c>
      <c r="G54" s="107">
        <f t="shared" si="35"/>
        <v>36.957385601333016</v>
      </c>
      <c r="H54" s="107">
        <f t="shared" si="36"/>
        <v>28.389154206488378</v>
      </c>
      <c r="I54" s="107">
        <f t="shared" si="37"/>
        <v>23.609111242499047</v>
      </c>
      <c r="J54" s="107">
        <f t="shared" si="38"/>
        <v>50.589843883160995</v>
      </c>
      <c r="K54" s="107">
        <f t="shared" si="39"/>
        <v>61.114910426962844</v>
      </c>
      <c r="L54" s="107">
        <f t="shared" si="40"/>
        <v>90.449788286599713</v>
      </c>
      <c r="M54" s="107">
        <f t="shared" si="41"/>
        <v>126.60166438367466</v>
      </c>
      <c r="N54" s="107">
        <f t="shared" si="42"/>
        <v>124.49181121190439</v>
      </c>
      <c r="O54" s="108"/>
      <c r="P54" s="95"/>
      <c r="Q54" s="85"/>
      <c r="R54" s="100" t="s">
        <v>40</v>
      </c>
      <c r="S54" s="109">
        <f t="shared" si="7"/>
        <v>9.9465569093004316</v>
      </c>
      <c r="T54" s="109">
        <f t="shared" si="8"/>
        <v>8.6558017828598324</v>
      </c>
      <c r="U54" s="109">
        <f t="shared" si="9"/>
        <v>9.9465569093004316</v>
      </c>
      <c r="V54" s="109">
        <f t="shared" si="10"/>
        <v>7.189415728885626</v>
      </c>
      <c r="W54" s="109">
        <f t="shared" si="11"/>
        <v>4.2488328758353324</v>
      </c>
      <c r="X54" s="109">
        <f t="shared" si="12"/>
        <v>3.4826782875962534</v>
      </c>
      <c r="Y54" s="109">
        <f t="shared" si="13"/>
        <v>3.0307344748327689</v>
      </c>
      <c r="Z54" s="109">
        <f t="shared" si="14"/>
        <v>5.3835729903614968</v>
      </c>
      <c r="AA54" s="109">
        <f t="shared" si="15"/>
        <v>6.2080063253334066</v>
      </c>
      <c r="AB54" s="109">
        <f t="shared" si="16"/>
        <v>8.3427343475173554</v>
      </c>
      <c r="AC54" s="85">
        <f t="shared" si="17"/>
        <v>10.749771512768056</v>
      </c>
      <c r="AD54" s="85">
        <f t="shared" si="18"/>
        <v>10.61443608848854</v>
      </c>
      <c r="AE54" s="85">
        <f t="shared" si="43"/>
        <v>87.799098233079533</v>
      </c>
      <c r="AF54" s="85">
        <f t="shared" si="44"/>
        <v>2.008271350950241</v>
      </c>
      <c r="AG54" s="85">
        <f t="shared" si="45"/>
        <v>99.171722973257403</v>
      </c>
      <c r="AH54" s="110">
        <f t="shared" si="19"/>
        <v>82.473617310191386</v>
      </c>
      <c r="AI54" s="110">
        <f t="shared" si="20"/>
        <v>99.171722973257403</v>
      </c>
      <c r="AJ54" s="111">
        <f t="shared" si="21"/>
        <v>64.473850371478775</v>
      </c>
      <c r="AK54" s="111">
        <f t="shared" si="22"/>
        <v>32.091257100271434</v>
      </c>
      <c r="AL54" s="111">
        <f t="shared" si="23"/>
        <v>24.651193034249975</v>
      </c>
      <c r="AM54" s="111">
        <f t="shared" si="24"/>
        <v>20.50053180072938</v>
      </c>
      <c r="AN54" s="111">
        <f t="shared" si="25"/>
        <v>43.928748213687385</v>
      </c>
      <c r="AO54" s="111">
        <f t="shared" si="26"/>
        <v>53.067993616436532</v>
      </c>
      <c r="AP54" s="111">
        <f t="shared" si="27"/>
        <v>78.540388161701983</v>
      </c>
      <c r="AQ54" s="111">
        <f t="shared" si="28"/>
        <v>109.93219609431027</v>
      </c>
      <c r="AR54" s="111">
        <f t="shared" si="29"/>
        <v>108.10014440890478</v>
      </c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</row>
    <row r="55" spans="1:138" s="88" customFormat="1" ht="15" hidden="1" x14ac:dyDescent="0.25">
      <c r="A55" s="106">
        <f t="shared" si="30"/>
        <v>1989</v>
      </c>
      <c r="B55" s="106" t="s">
        <v>14</v>
      </c>
      <c r="C55" s="107">
        <f t="shared" si="31"/>
        <v>120.32550690397223</v>
      </c>
      <c r="D55" s="107">
        <f t="shared" si="32"/>
        <v>125.54451258394995</v>
      </c>
      <c r="E55" s="107">
        <f t="shared" si="33"/>
        <v>93.154238040114166</v>
      </c>
      <c r="F55" s="107">
        <f t="shared" si="34"/>
        <v>76.701486638998404</v>
      </c>
      <c r="G55" s="107">
        <f t="shared" si="35"/>
        <v>44.753703985973985</v>
      </c>
      <c r="H55" s="107">
        <f t="shared" si="36"/>
        <v>48.604568555460325</v>
      </c>
      <c r="I55" s="107">
        <f t="shared" si="37"/>
        <v>35.82438815086347</v>
      </c>
      <c r="J55" s="107">
        <f t="shared" si="38"/>
        <v>58.210637848723479</v>
      </c>
      <c r="K55" s="107">
        <f t="shared" si="39"/>
        <v>54.680113526675832</v>
      </c>
      <c r="L55" s="107">
        <f t="shared" si="40"/>
        <v>94.979429049656517</v>
      </c>
      <c r="M55" s="107">
        <f t="shared" si="41"/>
        <v>115.21774242739946</v>
      </c>
      <c r="N55" s="107">
        <f t="shared" si="42"/>
        <v>126.60166438367466</v>
      </c>
      <c r="O55" s="108"/>
      <c r="P55" s="95"/>
      <c r="Q55" s="85"/>
      <c r="R55" s="100" t="s">
        <v>40</v>
      </c>
      <c r="S55" s="109">
        <f t="shared" si="7"/>
        <v>10.345517544700325</v>
      </c>
      <c r="T55" s="109">
        <f t="shared" si="8"/>
        <v>10.682031036473406</v>
      </c>
      <c r="U55" s="109">
        <f t="shared" si="9"/>
        <v>8.530105157000758</v>
      </c>
      <c r="V55" s="109">
        <f t="shared" si="10"/>
        <v>7.3676265752524044</v>
      </c>
      <c r="W55" s="109">
        <f t="shared" si="11"/>
        <v>4.9083799584303174</v>
      </c>
      <c r="X55" s="109">
        <f t="shared" si="12"/>
        <v>5.2235219475622605</v>
      </c>
      <c r="Y55" s="109">
        <f t="shared" si="13"/>
        <v>4.1502600268668646</v>
      </c>
      <c r="Z55" s="109">
        <f t="shared" si="14"/>
        <v>5.9842736733141182</v>
      </c>
      <c r="AA55" s="109">
        <f t="shared" si="15"/>
        <v>5.708555701818895</v>
      </c>
      <c r="AB55" s="109">
        <f t="shared" si="16"/>
        <v>8.6558017828598324</v>
      </c>
      <c r="AC55" s="85">
        <f t="shared" si="17"/>
        <v>10.012679933935656</v>
      </c>
      <c r="AD55" s="85">
        <f t="shared" si="18"/>
        <v>10.749771512768056</v>
      </c>
      <c r="AE55" s="85">
        <f t="shared" si="43"/>
        <v>92.318524850982897</v>
      </c>
      <c r="AF55" s="85">
        <f t="shared" si="44"/>
        <v>2.008271350950241</v>
      </c>
      <c r="AG55" s="85">
        <f t="shared" si="45"/>
        <v>104.48241170058796</v>
      </c>
      <c r="AH55" s="110">
        <f t="shared" si="19"/>
        <v>109.01423802863594</v>
      </c>
      <c r="AI55" s="110">
        <f t="shared" si="20"/>
        <v>80.888746708786755</v>
      </c>
      <c r="AJ55" s="111">
        <f t="shared" si="21"/>
        <v>66.602306620313257</v>
      </c>
      <c r="AK55" s="111">
        <f t="shared" si="22"/>
        <v>38.861044888184168</v>
      </c>
      <c r="AL55" s="111">
        <f t="shared" si="23"/>
        <v>42.204871377719584</v>
      </c>
      <c r="AM55" s="111">
        <f t="shared" si="24"/>
        <v>31.107439877127305</v>
      </c>
      <c r="AN55" s="111">
        <f t="shared" si="25"/>
        <v>50.546122643123262</v>
      </c>
      <c r="AO55" s="111">
        <f t="shared" si="26"/>
        <v>47.480457638034103</v>
      </c>
      <c r="AP55" s="111">
        <f t="shared" si="27"/>
        <v>82.473617310191386</v>
      </c>
      <c r="AQ55" s="111">
        <f t="shared" si="28"/>
        <v>100.0471795985797</v>
      </c>
      <c r="AR55" s="111">
        <f t="shared" si="29"/>
        <v>109.93219609431027</v>
      </c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</row>
    <row r="56" spans="1:138" s="88" customFormat="1" ht="15" hidden="1" x14ac:dyDescent="0.25">
      <c r="A56" s="106">
        <f t="shared" si="30"/>
        <v>1990</v>
      </c>
      <c r="B56" s="106" t="s">
        <v>14</v>
      </c>
      <c r="C56" s="107">
        <f t="shared" si="31"/>
        <v>138.52410591992447</v>
      </c>
      <c r="D56" s="107">
        <f t="shared" si="32"/>
        <v>113.20577973649297</v>
      </c>
      <c r="E56" s="107">
        <f t="shared" si="33"/>
        <v>105.33585715562577</v>
      </c>
      <c r="F56" s="107">
        <f t="shared" si="34"/>
        <v>85.160883232693649</v>
      </c>
      <c r="G56" s="107">
        <f t="shared" si="35"/>
        <v>56.785120623496923</v>
      </c>
      <c r="H56" s="107">
        <f t="shared" si="36"/>
        <v>35.82438815086347</v>
      </c>
      <c r="I56" s="107">
        <f t="shared" si="37"/>
        <v>33.611520945555085</v>
      </c>
      <c r="J56" s="107">
        <f t="shared" si="38"/>
        <v>73.442098164858294</v>
      </c>
      <c r="K56" s="107">
        <f t="shared" si="39"/>
        <v>66.368229934799302</v>
      </c>
      <c r="L56" s="107">
        <f t="shared" si="40"/>
        <v>117.24750053597459</v>
      </c>
      <c r="M56" s="107">
        <f t="shared" si="41"/>
        <v>131.95418515501041</v>
      </c>
      <c r="N56" s="107">
        <f t="shared" si="42"/>
        <v>124.49181121190439</v>
      </c>
      <c r="O56" s="108"/>
      <c r="P56" s="95"/>
      <c r="Q56" s="85"/>
      <c r="R56" s="100" t="s">
        <v>40</v>
      </c>
      <c r="S56" s="109">
        <f t="shared" si="7"/>
        <v>11.504438525291635</v>
      </c>
      <c r="T56" s="109">
        <f t="shared" si="8"/>
        <v>9.8805827839373155</v>
      </c>
      <c r="U56" s="109">
        <f t="shared" si="9"/>
        <v>9.3581888115324716</v>
      </c>
      <c r="V56" s="109">
        <f t="shared" si="10"/>
        <v>7.97225680410385</v>
      </c>
      <c r="W56" s="109">
        <f t="shared" si="11"/>
        <v>5.8734569479106087</v>
      </c>
      <c r="X56" s="109">
        <f t="shared" si="12"/>
        <v>4.1502600268668646</v>
      </c>
      <c r="Y56" s="109">
        <f t="shared" si="13"/>
        <v>3.9554859367530266</v>
      </c>
      <c r="Z56" s="109">
        <f t="shared" si="14"/>
        <v>7.1303420397048161</v>
      </c>
      <c r="AA56" s="109">
        <f t="shared" si="15"/>
        <v>6.6061887085285447</v>
      </c>
      <c r="AB56" s="109">
        <f t="shared" si="16"/>
        <v>10.145371417622775</v>
      </c>
      <c r="AC56" s="85">
        <f t="shared" si="17"/>
        <v>11.090646556799774</v>
      </c>
      <c r="AD56" s="85">
        <f t="shared" si="18"/>
        <v>10.61443608848854</v>
      </c>
      <c r="AE56" s="85">
        <f t="shared" si="43"/>
        <v>98.281654647540222</v>
      </c>
      <c r="AF56" s="85">
        <f t="shared" si="44"/>
        <v>2.008271350950241</v>
      </c>
      <c r="AG56" s="85">
        <f t="shared" si="45"/>
        <v>120.28482603220684</v>
      </c>
      <c r="AH56" s="110">
        <f t="shared" si="19"/>
        <v>98.300129288080868</v>
      </c>
      <c r="AI56" s="110">
        <f t="shared" si="20"/>
        <v>91.46642866796094</v>
      </c>
      <c r="AJ56" s="111">
        <f t="shared" si="21"/>
        <v>73.947866014851243</v>
      </c>
      <c r="AK56" s="111">
        <f t="shared" si="22"/>
        <v>49.308301324562215</v>
      </c>
      <c r="AL56" s="111">
        <f t="shared" si="23"/>
        <v>31.107439877127305</v>
      </c>
      <c r="AM56" s="111">
        <f t="shared" si="24"/>
        <v>29.185937875325827</v>
      </c>
      <c r="AN56" s="111">
        <f t="shared" si="25"/>
        <v>63.772077376242514</v>
      </c>
      <c r="AO56" s="111">
        <f t="shared" si="26"/>
        <v>57.629615717480675</v>
      </c>
      <c r="AP56" s="111">
        <f t="shared" si="27"/>
        <v>101.80968222840036</v>
      </c>
      <c r="AQ56" s="111">
        <f t="shared" si="28"/>
        <v>114.57995776393669</v>
      </c>
      <c r="AR56" s="111">
        <f t="shared" si="29"/>
        <v>108.10014440890478</v>
      </c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</row>
    <row r="57" spans="1:138" s="88" customFormat="1" ht="15" hidden="1" x14ac:dyDescent="0.25">
      <c r="A57" s="106">
        <f t="shared" si="30"/>
        <v>1991</v>
      </c>
      <c r="B57" s="106" t="s">
        <v>14</v>
      </c>
      <c r="C57" s="107">
        <f t="shared" si="31"/>
        <v>104.3721310342241</v>
      </c>
      <c r="D57" s="107">
        <f t="shared" si="32"/>
        <v>103.41285195632142</v>
      </c>
      <c r="E57" s="107">
        <f t="shared" si="33"/>
        <v>99.620202685734668</v>
      </c>
      <c r="F57" s="107">
        <f t="shared" si="34"/>
        <v>80.875655279357616</v>
      </c>
      <c r="G57" s="107">
        <f t="shared" si="35"/>
        <v>66.368229934799302</v>
      </c>
      <c r="H57" s="107">
        <f t="shared" si="36"/>
        <v>39.276519555864176</v>
      </c>
      <c r="I57" s="107">
        <f t="shared" si="37"/>
        <v>34.158097507236036</v>
      </c>
      <c r="J57" s="107">
        <f t="shared" si="38"/>
        <v>46.019596561319453</v>
      </c>
      <c r="K57" s="107">
        <f t="shared" si="39"/>
        <v>67.909123995159334</v>
      </c>
      <c r="L57" s="107">
        <f t="shared" si="40"/>
        <v>78.357828514674821</v>
      </c>
      <c r="M57" s="107">
        <f t="shared" si="41"/>
        <v>91.346826875164396</v>
      </c>
      <c r="N57" s="107">
        <f t="shared" si="42"/>
        <v>116.23039697421962</v>
      </c>
      <c r="O57" s="108"/>
      <c r="P57" s="95"/>
      <c r="Q57" s="85"/>
      <c r="R57" s="100" t="s">
        <v>40</v>
      </c>
      <c r="S57" s="109">
        <f t="shared" si="7"/>
        <v>9.2935693648815398</v>
      </c>
      <c r="T57" s="109">
        <f t="shared" si="8"/>
        <v>9.2291020987638941</v>
      </c>
      <c r="U57" s="109">
        <f t="shared" si="9"/>
        <v>8.972761683424789</v>
      </c>
      <c r="V57" s="109">
        <f t="shared" si="10"/>
        <v>7.667918243057767</v>
      </c>
      <c r="W57" s="109">
        <f t="shared" si="11"/>
        <v>6.6061887085285447</v>
      </c>
      <c r="X57" s="109">
        <f t="shared" si="12"/>
        <v>4.4483205787303666</v>
      </c>
      <c r="Y57" s="109">
        <f t="shared" si="13"/>
        <v>4.0038811094095461</v>
      </c>
      <c r="Z57" s="109">
        <f t="shared" si="14"/>
        <v>5.0126867851389996</v>
      </c>
      <c r="AA57" s="109">
        <f t="shared" si="15"/>
        <v>6.7214905519797599</v>
      </c>
      <c r="AB57" s="109">
        <f t="shared" si="16"/>
        <v>7.4872543177454149</v>
      </c>
      <c r="AC57" s="85">
        <f t="shared" si="17"/>
        <v>8.4050342386890975</v>
      </c>
      <c r="AD57" s="85">
        <f t="shared" si="18"/>
        <v>10.07895154148151</v>
      </c>
      <c r="AE57" s="85">
        <f t="shared" si="43"/>
        <v>87.927159221831246</v>
      </c>
      <c r="AF57" s="85">
        <f t="shared" si="44"/>
        <v>2.008271350950241</v>
      </c>
      <c r="AG57" s="85">
        <f t="shared" si="45"/>
        <v>90.629595049106868</v>
      </c>
      <c r="AH57" s="110">
        <f t="shared" si="19"/>
        <v>89.796622937606216</v>
      </c>
      <c r="AI57" s="110">
        <f t="shared" si="20"/>
        <v>86.503346618050585</v>
      </c>
      <c r="AJ57" s="111">
        <f t="shared" si="21"/>
        <v>70.226868175144304</v>
      </c>
      <c r="AK57" s="111">
        <f t="shared" si="22"/>
        <v>57.629615717480675</v>
      </c>
      <c r="AL57" s="111">
        <f t="shared" si="23"/>
        <v>34.105033853520567</v>
      </c>
      <c r="AM57" s="111">
        <f t="shared" si="24"/>
        <v>29.66054744741777</v>
      </c>
      <c r="AN57" s="111">
        <f t="shared" si="25"/>
        <v>39.960259116564835</v>
      </c>
      <c r="AO57" s="111">
        <f t="shared" si="26"/>
        <v>58.967622360826986</v>
      </c>
      <c r="AP57" s="111">
        <f t="shared" si="27"/>
        <v>68.040560222763986</v>
      </c>
      <c r="AQ57" s="111">
        <f t="shared" si="28"/>
        <v>79.319314904113526</v>
      </c>
      <c r="AR57" s="111">
        <f t="shared" si="29"/>
        <v>100.92649930388355</v>
      </c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</row>
    <row r="58" spans="1:138" s="88" customFormat="1" ht="15" hidden="1" x14ac:dyDescent="0.25">
      <c r="A58" s="106">
        <f t="shared" si="30"/>
        <v>1992</v>
      </c>
      <c r="B58" s="106" t="s">
        <v>14</v>
      </c>
      <c r="C58" s="107">
        <f t="shared" si="31"/>
        <v>108.25371946050474</v>
      </c>
      <c r="D58" s="107">
        <f t="shared" si="32"/>
        <v>103.41285195632142</v>
      </c>
      <c r="E58" s="107">
        <f t="shared" si="33"/>
        <v>100.56169528857546</v>
      </c>
      <c r="F58" s="107">
        <f t="shared" si="34"/>
        <v>75.062910382404979</v>
      </c>
      <c r="G58" s="107">
        <f t="shared" si="35"/>
        <v>47.30321741483791</v>
      </c>
      <c r="H58" s="107">
        <f t="shared" si="36"/>
        <v>42.888101181703995</v>
      </c>
      <c r="I58" s="107">
        <f t="shared" si="37"/>
        <v>18.055772447944648</v>
      </c>
      <c r="J58" s="107">
        <f t="shared" si="38"/>
        <v>47.30321741483791</v>
      </c>
      <c r="K58" s="107">
        <f t="shared" si="39"/>
        <v>60.382186957852028</v>
      </c>
      <c r="L58" s="107">
        <f t="shared" si="40"/>
        <v>91.346826875164396</v>
      </c>
      <c r="M58" s="107">
        <f t="shared" si="41"/>
        <v>94.979429049656517</v>
      </c>
      <c r="N58" s="107">
        <f t="shared" si="42"/>
        <v>115.21774242739946</v>
      </c>
      <c r="O58" s="108"/>
      <c r="P58" s="95"/>
      <c r="Q58" s="85"/>
      <c r="R58" s="100" t="s">
        <v>40</v>
      </c>
      <c r="S58" s="109">
        <f t="shared" si="7"/>
        <v>9.552956864944953</v>
      </c>
      <c r="T58" s="109">
        <f t="shared" si="8"/>
        <v>9.2291020987638941</v>
      </c>
      <c r="U58" s="109">
        <f t="shared" si="9"/>
        <v>9.0366167996075912</v>
      </c>
      <c r="V58" s="109">
        <f t="shared" si="10"/>
        <v>7.2486546704443935</v>
      </c>
      <c r="W58" s="109">
        <f t="shared" si="11"/>
        <v>5.1177357564321069</v>
      </c>
      <c r="X58" s="109">
        <f t="shared" si="12"/>
        <v>4.7533222642314765</v>
      </c>
      <c r="Y58" s="109">
        <f t="shared" si="13"/>
        <v>2.4759854110200279</v>
      </c>
      <c r="Z58" s="109">
        <f t="shared" si="14"/>
        <v>5.1177357564321069</v>
      </c>
      <c r="AA58" s="109">
        <f t="shared" si="15"/>
        <v>6.1518120540433108</v>
      </c>
      <c r="AB58" s="109">
        <f t="shared" si="16"/>
        <v>8.4050342386890975</v>
      </c>
      <c r="AC58" s="85">
        <f t="shared" si="17"/>
        <v>8.6558017828598324</v>
      </c>
      <c r="AD58" s="85">
        <f t="shared" si="18"/>
        <v>10.012679933935656</v>
      </c>
      <c r="AE58" s="85">
        <f t="shared" si="43"/>
        <v>85.757437631404457</v>
      </c>
      <c r="AF58" s="85">
        <f t="shared" si="44"/>
        <v>2.008271350950241</v>
      </c>
      <c r="AG58" s="85">
        <f t="shared" si="45"/>
        <v>94.000100027162389</v>
      </c>
      <c r="AH58" s="110">
        <f t="shared" si="19"/>
        <v>89.796622937606216</v>
      </c>
      <c r="AI58" s="110">
        <f t="shared" si="20"/>
        <v>87.320874175375366</v>
      </c>
      <c r="AJ58" s="111">
        <f t="shared" si="21"/>
        <v>65.179479462137778</v>
      </c>
      <c r="AK58" s="111">
        <f t="shared" si="22"/>
        <v>41.074867364937383</v>
      </c>
      <c r="AL58" s="111">
        <f t="shared" si="23"/>
        <v>37.24108345788602</v>
      </c>
      <c r="AM58" s="111">
        <f t="shared" si="24"/>
        <v>15.678393542807569</v>
      </c>
      <c r="AN58" s="111">
        <f t="shared" si="25"/>
        <v>41.074867364937383</v>
      </c>
      <c r="AO58" s="111">
        <f t="shared" si="26"/>
        <v>52.431746846053784</v>
      </c>
      <c r="AP58" s="111">
        <f t="shared" si="27"/>
        <v>79.319314904113526</v>
      </c>
      <c r="AQ58" s="111">
        <f t="shared" si="28"/>
        <v>82.473617310191386</v>
      </c>
      <c r="AR58" s="111">
        <f t="shared" si="29"/>
        <v>100.0471795985797</v>
      </c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</row>
    <row r="59" spans="1:138" s="88" customFormat="1" ht="15" hidden="1" x14ac:dyDescent="0.25">
      <c r="A59" s="106">
        <f t="shared" si="30"/>
        <v>1993</v>
      </c>
      <c r="B59" s="106" t="s">
        <v>14</v>
      </c>
      <c r="C59" s="107">
        <f t="shared" si="31"/>
        <v>114.20953673517046</v>
      </c>
      <c r="D59" s="107">
        <f t="shared" si="32"/>
        <v>95.898692440739609</v>
      </c>
      <c r="E59" s="107">
        <f t="shared" si="33"/>
        <v>104.3721310342241</v>
      </c>
      <c r="F59" s="107">
        <f t="shared" si="34"/>
        <v>71.839048389289843</v>
      </c>
      <c r="G59" s="107">
        <f t="shared" si="35"/>
        <v>48.604568555460325</v>
      </c>
      <c r="H59" s="107">
        <f t="shared" si="36"/>
        <v>36.388672983215173</v>
      </c>
      <c r="I59" s="107">
        <f t="shared" si="37"/>
        <v>26.424076312626724</v>
      </c>
      <c r="J59" s="107">
        <f t="shared" si="38"/>
        <v>47.30321741483791</v>
      </c>
      <c r="K59" s="107">
        <f t="shared" si="39"/>
        <v>57.495661168108782</v>
      </c>
      <c r="L59" s="107">
        <f t="shared" si="40"/>
        <v>91.346826875164396</v>
      </c>
      <c r="M59" s="107">
        <f t="shared" si="41"/>
        <v>109.23523543180637</v>
      </c>
      <c r="N59" s="107">
        <f t="shared" si="42"/>
        <v>121.36040811519388</v>
      </c>
      <c r="O59" s="108"/>
      <c r="P59" s="95"/>
      <c r="Q59" s="85"/>
      <c r="R59" s="100" t="s">
        <v>40</v>
      </c>
      <c r="S59" s="109">
        <f t="shared" si="7"/>
        <v>9.9465569093004316</v>
      </c>
      <c r="T59" s="109">
        <f t="shared" si="8"/>
        <v>8.7188838184497239</v>
      </c>
      <c r="U59" s="109">
        <f t="shared" si="9"/>
        <v>9.2935693648815398</v>
      </c>
      <c r="V59" s="109">
        <f t="shared" si="10"/>
        <v>7.0126921750725915</v>
      </c>
      <c r="W59" s="109">
        <f t="shared" si="11"/>
        <v>5.2235219475622605</v>
      </c>
      <c r="X59" s="109">
        <f t="shared" si="12"/>
        <v>4.1994482599666512</v>
      </c>
      <c r="Y59" s="109">
        <f t="shared" si="13"/>
        <v>3.2993465825915211</v>
      </c>
      <c r="Z59" s="109">
        <f t="shared" si="14"/>
        <v>5.1177357564321069</v>
      </c>
      <c r="AA59" s="109">
        <f t="shared" si="15"/>
        <v>5.9287774093502588</v>
      </c>
      <c r="AB59" s="109">
        <f t="shared" si="16"/>
        <v>8.4050342386890975</v>
      </c>
      <c r="AC59" s="85">
        <f t="shared" si="17"/>
        <v>9.6181816753189064</v>
      </c>
      <c r="AD59" s="85">
        <f t="shared" si="18"/>
        <v>10.412527392231876</v>
      </c>
      <c r="AE59" s="85">
        <f t="shared" si="43"/>
        <v>87.176275529846976</v>
      </c>
      <c r="AF59" s="85">
        <f t="shared" si="44"/>
        <v>2.008271350950241</v>
      </c>
      <c r="AG59" s="85">
        <f t="shared" si="45"/>
        <v>99.171722973257403</v>
      </c>
      <c r="AH59" s="110">
        <f t="shared" si="19"/>
        <v>83.271842545719153</v>
      </c>
      <c r="AI59" s="110">
        <f t="shared" si="20"/>
        <v>90.629595049106868</v>
      </c>
      <c r="AJ59" s="111">
        <f t="shared" si="21"/>
        <v>62.380098975842792</v>
      </c>
      <c r="AK59" s="111">
        <f t="shared" si="22"/>
        <v>42.204871377719584</v>
      </c>
      <c r="AL59" s="111">
        <f t="shared" si="23"/>
        <v>31.597426096069395</v>
      </c>
      <c r="AM59" s="111">
        <f t="shared" si="24"/>
        <v>22.944854263584887</v>
      </c>
      <c r="AN59" s="111">
        <f t="shared" si="25"/>
        <v>41.074867364937383</v>
      </c>
      <c r="AO59" s="111">
        <f t="shared" si="26"/>
        <v>49.925285965826546</v>
      </c>
      <c r="AP59" s="111">
        <f t="shared" si="27"/>
        <v>79.319314904113526</v>
      </c>
      <c r="AQ59" s="111">
        <f t="shared" si="28"/>
        <v>94.852381130670082</v>
      </c>
      <c r="AR59" s="111">
        <f t="shared" si="29"/>
        <v>105.38104888236681</v>
      </c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</row>
    <row r="60" spans="1:138" s="88" customFormat="1" ht="15" hidden="1" x14ac:dyDescent="0.25">
      <c r="A60" s="106">
        <f t="shared" si="30"/>
        <v>1994</v>
      </c>
      <c r="B60" s="106" t="s">
        <v>14</v>
      </c>
      <c r="C60" s="107">
        <f t="shared" si="31"/>
        <v>120.32550690397223</v>
      </c>
      <c r="D60" s="107">
        <f t="shared" si="32"/>
        <v>94.064610975180216</v>
      </c>
      <c r="E60" s="107">
        <f t="shared" si="33"/>
        <v>94.979429049656517</v>
      </c>
      <c r="F60" s="107">
        <f t="shared" si="34"/>
        <v>65.604441148060047</v>
      </c>
      <c r="G60" s="107">
        <f t="shared" si="35"/>
        <v>67.136457480364015</v>
      </c>
      <c r="H60" s="107">
        <f t="shared" si="36"/>
        <v>47.30321741483791</v>
      </c>
      <c r="I60" s="107">
        <f t="shared" si="37"/>
        <v>33.611520945555085</v>
      </c>
      <c r="J60" s="107">
        <f t="shared" si="38"/>
        <v>48.604568555460325</v>
      </c>
      <c r="K60" s="107">
        <f t="shared" si="39"/>
        <v>85.160883232693649</v>
      </c>
      <c r="L60" s="107">
        <f t="shared" si="40"/>
        <v>94.064610975180216</v>
      </c>
      <c r="M60" s="107">
        <f t="shared" si="41"/>
        <v>105.33585715562577</v>
      </c>
      <c r="N60" s="107">
        <f t="shared" si="42"/>
        <v>134.12635178859506</v>
      </c>
      <c r="O60" s="108"/>
      <c r="P60" s="95"/>
      <c r="Q60" s="85"/>
      <c r="R60" s="100" t="s">
        <v>40</v>
      </c>
      <c r="S60" s="109">
        <f t="shared" si="7"/>
        <v>10.345517544700325</v>
      </c>
      <c r="T60" s="109">
        <f t="shared" si="8"/>
        <v>8.5928754406800341</v>
      </c>
      <c r="U60" s="109">
        <f t="shared" si="9"/>
        <v>8.6558017828598324</v>
      </c>
      <c r="V60" s="109">
        <f t="shared" si="10"/>
        <v>6.5487922533990863</v>
      </c>
      <c r="W60" s="109">
        <f t="shared" si="11"/>
        <v>6.6637549654761941</v>
      </c>
      <c r="X60" s="109">
        <f t="shared" si="12"/>
        <v>5.1177357564321069</v>
      </c>
      <c r="Y60" s="109">
        <f t="shared" si="13"/>
        <v>3.9554859367530266</v>
      </c>
      <c r="Z60" s="109">
        <f t="shared" si="14"/>
        <v>5.2235219475622605</v>
      </c>
      <c r="AA60" s="109">
        <f t="shared" si="15"/>
        <v>7.97225680410385</v>
      </c>
      <c r="AB60" s="109">
        <f t="shared" si="16"/>
        <v>8.5928754406800341</v>
      </c>
      <c r="AC60" s="85">
        <f t="shared" si="17"/>
        <v>9.3581888115324716</v>
      </c>
      <c r="AD60" s="85">
        <f t="shared" si="18"/>
        <v>11.228005085576758</v>
      </c>
      <c r="AE60" s="85">
        <f t="shared" si="43"/>
        <v>92.254811769755975</v>
      </c>
      <c r="AF60" s="85">
        <f t="shared" si="44"/>
        <v>2.008271350950241</v>
      </c>
      <c r="AG60" s="85">
        <f t="shared" si="45"/>
        <v>104.48241170058796</v>
      </c>
      <c r="AH60" s="110">
        <f t="shared" si="19"/>
        <v>81.679252082502344</v>
      </c>
      <c r="AI60" s="110">
        <f t="shared" si="20"/>
        <v>82.473617310191386</v>
      </c>
      <c r="AJ60" s="111">
        <f t="shared" si="21"/>
        <v>56.966393957425495</v>
      </c>
      <c r="AK60" s="111">
        <f t="shared" si="22"/>
        <v>58.296691791047373</v>
      </c>
      <c r="AL60" s="111">
        <f t="shared" si="23"/>
        <v>41.074867364937383</v>
      </c>
      <c r="AM60" s="111">
        <f t="shared" si="24"/>
        <v>29.185937875325827</v>
      </c>
      <c r="AN60" s="111">
        <f t="shared" si="25"/>
        <v>42.204871377719584</v>
      </c>
      <c r="AO60" s="111">
        <f t="shared" si="26"/>
        <v>73.947866014851243</v>
      </c>
      <c r="AP60" s="111">
        <f t="shared" si="27"/>
        <v>81.679252082502344</v>
      </c>
      <c r="AQ60" s="111">
        <f t="shared" si="28"/>
        <v>91.46642866796094</v>
      </c>
      <c r="AR60" s="111">
        <f t="shared" si="29"/>
        <v>116.46611818272133</v>
      </c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</row>
    <row r="61" spans="1:138" s="88" customFormat="1" ht="15" hidden="1" x14ac:dyDescent="0.25">
      <c r="A61" s="106">
        <f t="shared" si="30"/>
        <v>1995</v>
      </c>
      <c r="B61" s="106" t="s">
        <v>14</v>
      </c>
      <c r="C61" s="107">
        <f t="shared" si="31"/>
        <v>117.24750053597459</v>
      </c>
      <c r="D61" s="107">
        <f t="shared" si="32"/>
        <v>101.50763425377784</v>
      </c>
      <c r="E61" s="107">
        <f t="shared" si="33"/>
        <v>96.822401324782959</v>
      </c>
      <c r="F61" s="107">
        <f t="shared" si="34"/>
        <v>76.701486638998404</v>
      </c>
      <c r="G61" s="107">
        <f t="shared" si="35"/>
        <v>55.377347032091549</v>
      </c>
      <c r="H61" s="107">
        <f t="shared" si="36"/>
        <v>42.275095494941368</v>
      </c>
      <c r="I61" s="107">
        <f t="shared" si="37"/>
        <v>35.82438815086347</v>
      </c>
      <c r="J61" s="107">
        <f t="shared" si="38"/>
        <v>44.127405167279633</v>
      </c>
      <c r="K61" s="107">
        <f t="shared" si="39"/>
        <v>71.044183913414685</v>
      </c>
      <c r="L61" s="107">
        <f t="shared" si="40"/>
        <v>94.979429049656517</v>
      </c>
      <c r="M61" s="107">
        <f t="shared" si="41"/>
        <v>115.21774242739946</v>
      </c>
      <c r="N61" s="107">
        <f t="shared" si="42"/>
        <v>134.12635178859506</v>
      </c>
      <c r="O61" s="108"/>
      <c r="P61" s="95"/>
      <c r="Q61" s="85"/>
      <c r="R61" s="100" t="s">
        <v>40</v>
      </c>
      <c r="S61" s="109">
        <f t="shared" si="7"/>
        <v>10.145371417622775</v>
      </c>
      <c r="T61" s="109">
        <f t="shared" si="8"/>
        <v>9.1006254721771711</v>
      </c>
      <c r="U61" s="109">
        <f t="shared" si="9"/>
        <v>8.7821211849583261</v>
      </c>
      <c r="V61" s="109">
        <f t="shared" si="10"/>
        <v>7.3676265752524044</v>
      </c>
      <c r="W61" s="109">
        <f t="shared" si="11"/>
        <v>5.7633455568929142</v>
      </c>
      <c r="X61" s="109">
        <f t="shared" si="12"/>
        <v>4.7020129513184337</v>
      </c>
      <c r="Y61" s="109">
        <f t="shared" si="13"/>
        <v>4.1502600268668646</v>
      </c>
      <c r="Z61" s="109">
        <f t="shared" si="14"/>
        <v>4.8565064160713423</v>
      </c>
      <c r="AA61" s="109">
        <f t="shared" si="15"/>
        <v>6.9541168869011898</v>
      </c>
      <c r="AB61" s="109">
        <f t="shared" si="16"/>
        <v>8.6558017828598324</v>
      </c>
      <c r="AC61" s="85">
        <f t="shared" si="17"/>
        <v>10.012679933935656</v>
      </c>
      <c r="AD61" s="85">
        <f t="shared" si="18"/>
        <v>11.228005085576758</v>
      </c>
      <c r="AE61" s="85">
        <f t="shared" si="43"/>
        <v>91.718473290433664</v>
      </c>
      <c r="AF61" s="85">
        <f t="shared" si="44"/>
        <v>2.008271350950241</v>
      </c>
      <c r="AG61" s="85">
        <f t="shared" si="45"/>
        <v>101.80968222840036</v>
      </c>
      <c r="AH61" s="110">
        <f t="shared" si="19"/>
        <v>88.142262648600564</v>
      </c>
      <c r="AI61" s="110">
        <f t="shared" si="20"/>
        <v>84.07392794221893</v>
      </c>
      <c r="AJ61" s="111">
        <f t="shared" si="21"/>
        <v>66.602306620313257</v>
      </c>
      <c r="AK61" s="111">
        <f t="shared" si="22"/>
        <v>48.085887359784017</v>
      </c>
      <c r="AL61" s="111">
        <f t="shared" si="23"/>
        <v>36.708791392910555</v>
      </c>
      <c r="AM61" s="111">
        <f t="shared" si="24"/>
        <v>31.107439877127305</v>
      </c>
      <c r="AN61" s="111">
        <f t="shared" si="25"/>
        <v>38.317209979808183</v>
      </c>
      <c r="AO61" s="111">
        <f t="shared" si="26"/>
        <v>61.689893220209953</v>
      </c>
      <c r="AP61" s="111">
        <f t="shared" si="27"/>
        <v>82.473617310191386</v>
      </c>
      <c r="AQ61" s="111">
        <f t="shared" si="28"/>
        <v>100.0471795985797</v>
      </c>
      <c r="AR61" s="111">
        <f t="shared" si="29"/>
        <v>116.46611818272133</v>
      </c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</row>
    <row r="62" spans="1:138" s="88" customFormat="1" ht="15" hidden="1" x14ac:dyDescent="0.25">
      <c r="A62" s="106">
        <f t="shared" si="30"/>
        <v>1996</v>
      </c>
      <c r="B62" s="106" t="s">
        <v>14</v>
      </c>
      <c r="C62" s="107">
        <f t="shared" si="31"/>
        <v>116.23039697421962</v>
      </c>
      <c r="D62" s="107">
        <f t="shared" si="32"/>
        <v>114.20953673517046</v>
      </c>
      <c r="E62" s="107">
        <f t="shared" si="33"/>
        <v>94.979429049656517</v>
      </c>
      <c r="F62" s="107">
        <f t="shared" si="34"/>
        <v>76.701486638998404</v>
      </c>
      <c r="G62" s="107">
        <f t="shared" si="35"/>
        <v>58.930050891150962</v>
      </c>
      <c r="H62" s="107">
        <f t="shared" si="36"/>
        <v>18.456451351314545</v>
      </c>
      <c r="I62" s="107">
        <f t="shared" si="37"/>
        <v>27.891250651210786</v>
      </c>
      <c r="J62" s="107">
        <f t="shared" si="38"/>
        <v>62.593669338867379</v>
      </c>
      <c r="K62" s="107">
        <f t="shared" si="39"/>
        <v>58.930050891150962</v>
      </c>
      <c r="L62" s="107">
        <f t="shared" si="40"/>
        <v>95.898692440739609</v>
      </c>
      <c r="M62" s="107">
        <f t="shared" si="41"/>
        <v>101.50763425377784</v>
      </c>
      <c r="N62" s="107">
        <f t="shared" si="42"/>
        <v>118.26905327231815</v>
      </c>
      <c r="O62" s="108"/>
      <c r="P62" s="95"/>
      <c r="Q62" s="85"/>
      <c r="R62" s="100" t="s">
        <v>40</v>
      </c>
      <c r="S62" s="109">
        <f t="shared" si="7"/>
        <v>10.07895154148151</v>
      </c>
      <c r="T62" s="109">
        <f t="shared" si="8"/>
        <v>9.9465569093004316</v>
      </c>
      <c r="U62" s="109">
        <f t="shared" si="9"/>
        <v>8.6558017828598324</v>
      </c>
      <c r="V62" s="109">
        <f t="shared" si="10"/>
        <v>7.3676265752524044</v>
      </c>
      <c r="W62" s="109">
        <f t="shared" si="11"/>
        <v>6.0399452147962975</v>
      </c>
      <c r="X62" s="109">
        <f t="shared" si="12"/>
        <v>2.5172954106441634</v>
      </c>
      <c r="Y62" s="109">
        <f t="shared" si="13"/>
        <v>3.4365302953991264</v>
      </c>
      <c r="Z62" s="109">
        <f t="shared" si="14"/>
        <v>6.3209140393153902</v>
      </c>
      <c r="AA62" s="109">
        <f t="shared" si="15"/>
        <v>6.0399452147962975</v>
      </c>
      <c r="AB62" s="109">
        <f t="shared" si="16"/>
        <v>8.7188838184497239</v>
      </c>
      <c r="AC62" s="85">
        <f t="shared" si="17"/>
        <v>9.1006254721771711</v>
      </c>
      <c r="AD62" s="85">
        <f t="shared" si="18"/>
        <v>10.211939250068459</v>
      </c>
      <c r="AE62" s="85">
        <f t="shared" si="43"/>
        <v>88.435015524540802</v>
      </c>
      <c r="AF62" s="85">
        <f t="shared" si="44"/>
        <v>2.008271350950241</v>
      </c>
      <c r="AG62" s="85">
        <f t="shared" si="45"/>
        <v>100.92649930388355</v>
      </c>
      <c r="AH62" s="110">
        <f t="shared" si="19"/>
        <v>99.171722973257403</v>
      </c>
      <c r="AI62" s="110">
        <f t="shared" si="20"/>
        <v>82.473617310191386</v>
      </c>
      <c r="AJ62" s="111">
        <f t="shared" si="21"/>
        <v>66.602306620313257</v>
      </c>
      <c r="AK62" s="111">
        <f t="shared" si="22"/>
        <v>51.170811552530211</v>
      </c>
      <c r="AL62" s="111">
        <f t="shared" si="23"/>
        <v>16.026315602051781</v>
      </c>
      <c r="AM62" s="111">
        <f t="shared" si="24"/>
        <v>24.218847760265657</v>
      </c>
      <c r="AN62" s="111">
        <f t="shared" si="25"/>
        <v>54.352046361486074</v>
      </c>
      <c r="AO62" s="111">
        <f t="shared" si="26"/>
        <v>51.170811552530211</v>
      </c>
      <c r="AP62" s="111">
        <f t="shared" si="27"/>
        <v>83.271842545719153</v>
      </c>
      <c r="AQ62" s="111">
        <f t="shared" si="28"/>
        <v>88.142262648600564</v>
      </c>
      <c r="AR62" s="111">
        <f t="shared" si="29"/>
        <v>102.6967285107625</v>
      </c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</row>
    <row r="63" spans="1:138" s="88" customFormat="1" ht="15" hidden="1" x14ac:dyDescent="0.25">
      <c r="A63" s="106">
        <f t="shared" si="30"/>
        <v>1997</v>
      </c>
      <c r="B63" s="106" t="s">
        <v>14</v>
      </c>
      <c r="C63" s="107">
        <f t="shared" si="31"/>
        <v>124.49181121190439</v>
      </c>
      <c r="D63" s="107">
        <f t="shared" si="32"/>
        <v>96.822401324782959</v>
      </c>
      <c r="E63" s="107">
        <f t="shared" si="33"/>
        <v>93.154238040114166</v>
      </c>
      <c r="F63" s="107">
        <f t="shared" si="34"/>
        <v>79.192662048862175</v>
      </c>
      <c r="G63" s="107">
        <f t="shared" si="35"/>
        <v>55.377347032091549</v>
      </c>
      <c r="H63" s="107">
        <f t="shared" si="36"/>
        <v>37.530526288039262</v>
      </c>
      <c r="I63" s="107">
        <f t="shared" si="37"/>
        <v>47.951676574763312</v>
      </c>
      <c r="J63" s="107">
        <f t="shared" si="38"/>
        <v>51.935529355660123</v>
      </c>
      <c r="K63" s="107">
        <f t="shared" si="39"/>
        <v>84.294951754530771</v>
      </c>
      <c r="L63" s="107">
        <f t="shared" si="40"/>
        <v>104.3721310342241</v>
      </c>
      <c r="M63" s="107">
        <f t="shared" si="41"/>
        <v>113.20577973649297</v>
      </c>
      <c r="N63" s="107">
        <f t="shared" si="42"/>
        <v>136.31632498095462</v>
      </c>
      <c r="O63" s="108"/>
      <c r="P63" s="95"/>
      <c r="Q63" s="85"/>
      <c r="R63" s="100" t="s">
        <v>40</v>
      </c>
      <c r="S63" s="109">
        <f t="shared" si="7"/>
        <v>10.61443608848854</v>
      </c>
      <c r="T63" s="109">
        <f t="shared" si="8"/>
        <v>8.7821211849583261</v>
      </c>
      <c r="U63" s="109">
        <f t="shared" si="9"/>
        <v>8.530105157000758</v>
      </c>
      <c r="V63" s="109">
        <f t="shared" si="10"/>
        <v>7.5473130691098271</v>
      </c>
      <c r="W63" s="109">
        <f t="shared" si="11"/>
        <v>5.7633455568929142</v>
      </c>
      <c r="X63" s="109">
        <f t="shared" si="12"/>
        <v>4.2984131388355786</v>
      </c>
      <c r="Y63" s="109">
        <f t="shared" si="13"/>
        <v>5.1705370034245597</v>
      </c>
      <c r="Z63" s="109">
        <f t="shared" si="14"/>
        <v>5.4911813242660052</v>
      </c>
      <c r="AA63" s="109">
        <f t="shared" si="15"/>
        <v>7.9110677802948501</v>
      </c>
      <c r="AB63" s="109">
        <f t="shared" si="16"/>
        <v>9.2935693648815398</v>
      </c>
      <c r="AC63" s="85">
        <f t="shared" si="17"/>
        <v>9.8805827839373155</v>
      </c>
      <c r="AD63" s="85">
        <f t="shared" si="18"/>
        <v>11.365936488724634</v>
      </c>
      <c r="AE63" s="85">
        <f t="shared" si="43"/>
        <v>94.648608940814853</v>
      </c>
      <c r="AF63" s="85">
        <f t="shared" si="44"/>
        <v>2.008271350950241</v>
      </c>
      <c r="AG63" s="85">
        <f t="shared" si="45"/>
        <v>108.10014440890478</v>
      </c>
      <c r="AH63" s="110">
        <f t="shared" si="19"/>
        <v>84.07392794221893</v>
      </c>
      <c r="AI63" s="110">
        <f t="shared" si="20"/>
        <v>80.888746708786755</v>
      </c>
      <c r="AJ63" s="111">
        <f t="shared" si="21"/>
        <v>68.765472365374208</v>
      </c>
      <c r="AK63" s="111">
        <f t="shared" si="22"/>
        <v>48.085887359784017</v>
      </c>
      <c r="AL63" s="111">
        <f t="shared" si="23"/>
        <v>32.588933135316857</v>
      </c>
      <c r="AM63" s="111">
        <f t="shared" si="24"/>
        <v>41.637944792671924</v>
      </c>
      <c r="AN63" s="111">
        <f t="shared" si="25"/>
        <v>45.097249117401525</v>
      </c>
      <c r="AO63" s="111">
        <f t="shared" si="26"/>
        <v>73.195950552088078</v>
      </c>
      <c r="AP63" s="111">
        <f t="shared" si="27"/>
        <v>90.629595049106868</v>
      </c>
      <c r="AQ63" s="111">
        <f t="shared" si="28"/>
        <v>98.300129288080868</v>
      </c>
      <c r="AR63" s="111">
        <f t="shared" si="29"/>
        <v>118.36774059499982</v>
      </c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</row>
    <row r="64" spans="1:138" s="88" customFormat="1" ht="15" hidden="1" x14ac:dyDescent="0.25">
      <c r="A64" s="106">
        <f t="shared" si="30"/>
        <v>1998</v>
      </c>
      <c r="B64" s="106" t="s">
        <v>14</v>
      </c>
      <c r="C64" s="107">
        <f t="shared" si="31"/>
        <v>121.36040811519388</v>
      </c>
      <c r="D64" s="107">
        <f t="shared" si="32"/>
        <v>103.41285195632142</v>
      </c>
      <c r="E64" s="107">
        <f t="shared" si="33"/>
        <v>92.248310066411136</v>
      </c>
      <c r="F64" s="107">
        <f t="shared" si="34"/>
        <v>67.909123995159334</v>
      </c>
      <c r="G64" s="107">
        <f t="shared" si="35"/>
        <v>51.260469599820482</v>
      </c>
      <c r="H64" s="107">
        <f t="shared" si="36"/>
        <v>36.957385601333016</v>
      </c>
      <c r="I64" s="107">
        <f t="shared" si="37"/>
        <v>45.384434365505278</v>
      </c>
      <c r="J64" s="107">
        <f t="shared" si="38"/>
        <v>44.753703985973985</v>
      </c>
      <c r="K64" s="107">
        <f t="shared" si="39"/>
        <v>61.114910426962844</v>
      </c>
      <c r="L64" s="107">
        <f t="shared" si="40"/>
        <v>97.750555877305317</v>
      </c>
      <c r="M64" s="107">
        <f t="shared" si="41"/>
        <v>97.750555877305317</v>
      </c>
      <c r="N64" s="107">
        <f t="shared" si="42"/>
        <v>114.20953673517046</v>
      </c>
      <c r="O64" s="108"/>
      <c r="P64" s="95"/>
      <c r="Q64" s="85"/>
      <c r="R64" s="100" t="s">
        <v>40</v>
      </c>
      <c r="S64" s="109">
        <f t="shared" si="7"/>
        <v>10.412527392231876</v>
      </c>
      <c r="T64" s="109">
        <f t="shared" si="8"/>
        <v>9.2291020987638941</v>
      </c>
      <c r="U64" s="109">
        <f t="shared" si="9"/>
        <v>8.4674912995427736</v>
      </c>
      <c r="V64" s="109">
        <f t="shared" si="10"/>
        <v>6.7214905519797599</v>
      </c>
      <c r="W64" s="109">
        <f t="shared" si="11"/>
        <v>5.4372867799866214</v>
      </c>
      <c r="X64" s="109">
        <f t="shared" si="12"/>
        <v>4.2488328758353324</v>
      </c>
      <c r="Y64" s="109">
        <f t="shared" si="13"/>
        <v>4.9604402919718389</v>
      </c>
      <c r="Z64" s="109">
        <f t="shared" si="14"/>
        <v>4.9083799584303174</v>
      </c>
      <c r="AA64" s="109">
        <f t="shared" si="15"/>
        <v>6.2080063253334066</v>
      </c>
      <c r="AB64" s="109">
        <f t="shared" si="16"/>
        <v>8.8455135224624986</v>
      </c>
      <c r="AC64" s="85">
        <f t="shared" si="17"/>
        <v>8.8455135224624986</v>
      </c>
      <c r="AD64" s="85">
        <f t="shared" si="18"/>
        <v>9.9465569093004316</v>
      </c>
      <c r="AE64" s="85">
        <f t="shared" si="43"/>
        <v>88.231141528301251</v>
      </c>
      <c r="AF64" s="85">
        <f t="shared" si="44"/>
        <v>2.008271350950241</v>
      </c>
      <c r="AG64" s="85">
        <f t="shared" si="45"/>
        <v>105.38104888236681</v>
      </c>
      <c r="AH64" s="110">
        <f t="shared" si="19"/>
        <v>89.796622937606216</v>
      </c>
      <c r="AI64" s="110">
        <f t="shared" si="20"/>
        <v>80.102101034440579</v>
      </c>
      <c r="AJ64" s="111">
        <f t="shared" si="21"/>
        <v>58.967622360826986</v>
      </c>
      <c r="AK64" s="111">
        <f t="shared" si="22"/>
        <v>44.511073557896715</v>
      </c>
      <c r="AL64" s="111">
        <f t="shared" si="23"/>
        <v>32.091257100271434</v>
      </c>
      <c r="AM64" s="111">
        <f t="shared" si="24"/>
        <v>39.408727859832474</v>
      </c>
      <c r="AN64" s="111">
        <f t="shared" si="25"/>
        <v>38.861044888184168</v>
      </c>
      <c r="AO64" s="111">
        <f t="shared" si="26"/>
        <v>53.067993616436532</v>
      </c>
      <c r="AP64" s="111">
        <f t="shared" si="27"/>
        <v>84.879873652099121</v>
      </c>
      <c r="AQ64" s="111">
        <f t="shared" si="28"/>
        <v>84.879873652099121</v>
      </c>
      <c r="AR64" s="111">
        <f t="shared" si="29"/>
        <v>99.171722973257403</v>
      </c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</row>
    <row r="65" spans="1:138" s="88" customFormat="1" ht="15" hidden="1" x14ac:dyDescent="0.25">
      <c r="A65" s="106">
        <f t="shared" si="30"/>
        <v>1999</v>
      </c>
      <c r="B65" s="106" t="s">
        <v>14</v>
      </c>
      <c r="C65" s="107">
        <f t="shared" si="31"/>
        <v>99.620202685734668</v>
      </c>
      <c r="D65" s="107">
        <f t="shared" si="32"/>
        <v>114.20953673517046</v>
      </c>
      <c r="E65" s="107">
        <f t="shared" si="33"/>
        <v>99.620202685734668</v>
      </c>
      <c r="F65" s="107">
        <f t="shared" si="34"/>
        <v>57.495661168108782</v>
      </c>
      <c r="G65" s="107">
        <f t="shared" si="35"/>
        <v>51.260469599820482</v>
      </c>
      <c r="H65" s="107">
        <f t="shared" si="36"/>
        <v>36.957385601333016</v>
      </c>
      <c r="I65" s="107">
        <f t="shared" si="37"/>
        <v>26.424076312626724</v>
      </c>
      <c r="J65" s="107">
        <f t="shared" si="38"/>
        <v>55.377347032091549</v>
      </c>
      <c r="K65" s="107">
        <f t="shared" si="39"/>
        <v>103.41285195632142</v>
      </c>
      <c r="L65" s="107">
        <f t="shared" si="40"/>
        <v>101.50763425377784</v>
      </c>
      <c r="M65" s="107">
        <f t="shared" si="41"/>
        <v>103.41285195632142</v>
      </c>
      <c r="N65" s="107">
        <f t="shared" si="42"/>
        <v>137.41798940824339</v>
      </c>
      <c r="O65" s="108"/>
      <c r="P65" s="95"/>
      <c r="Q65" s="85"/>
      <c r="R65" s="100" t="s">
        <v>40</v>
      </c>
      <c r="S65" s="109">
        <f t="shared" si="7"/>
        <v>8.972761683424789</v>
      </c>
      <c r="T65" s="109">
        <f t="shared" si="8"/>
        <v>9.9465569093004316</v>
      </c>
      <c r="U65" s="109">
        <f t="shared" si="9"/>
        <v>8.972761683424789</v>
      </c>
      <c r="V65" s="109">
        <f t="shared" si="10"/>
        <v>5.9287774093502588</v>
      </c>
      <c r="W65" s="109">
        <f t="shared" si="11"/>
        <v>5.4372867799866214</v>
      </c>
      <c r="X65" s="109">
        <f t="shared" si="12"/>
        <v>4.2488328758353324</v>
      </c>
      <c r="Y65" s="109">
        <f t="shared" si="13"/>
        <v>3.2993465825915211</v>
      </c>
      <c r="Z65" s="109">
        <f t="shared" si="14"/>
        <v>5.7633455568929142</v>
      </c>
      <c r="AA65" s="109">
        <f t="shared" si="15"/>
        <v>9.2291020987638941</v>
      </c>
      <c r="AB65" s="109">
        <f t="shared" si="16"/>
        <v>9.1006254721771711</v>
      </c>
      <c r="AC65" s="85">
        <f t="shared" si="17"/>
        <v>9.2291020987638941</v>
      </c>
      <c r="AD65" s="85">
        <f t="shared" si="18"/>
        <v>11.43511631684536</v>
      </c>
      <c r="AE65" s="85">
        <f t="shared" si="43"/>
        <v>91.563615467356954</v>
      </c>
      <c r="AF65" s="85">
        <f t="shared" si="44"/>
        <v>2.008271350950241</v>
      </c>
      <c r="AG65" s="85">
        <f t="shared" si="45"/>
        <v>86.503346618050585</v>
      </c>
      <c r="AH65" s="110">
        <f t="shared" si="19"/>
        <v>99.171722973257403</v>
      </c>
      <c r="AI65" s="110">
        <f t="shared" si="20"/>
        <v>86.503346618050585</v>
      </c>
      <c r="AJ65" s="111">
        <f t="shared" si="21"/>
        <v>49.925285965826546</v>
      </c>
      <c r="AK65" s="111">
        <f t="shared" si="22"/>
        <v>44.511073557896715</v>
      </c>
      <c r="AL65" s="111">
        <f t="shared" si="23"/>
        <v>32.091257100271434</v>
      </c>
      <c r="AM65" s="111">
        <f t="shared" si="24"/>
        <v>22.944854263584887</v>
      </c>
      <c r="AN65" s="111">
        <f t="shared" si="25"/>
        <v>48.085887359784017</v>
      </c>
      <c r="AO65" s="111">
        <f t="shared" si="26"/>
        <v>89.796622937606216</v>
      </c>
      <c r="AP65" s="111">
        <f t="shared" si="27"/>
        <v>88.142262648600564</v>
      </c>
      <c r="AQ65" s="111">
        <f t="shared" si="28"/>
        <v>89.796622937606216</v>
      </c>
      <c r="AR65" s="111">
        <f t="shared" si="29"/>
        <v>119.32435037134373</v>
      </c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</row>
    <row r="66" spans="1:138" s="88" customFormat="1" ht="15" hidden="1" x14ac:dyDescent="0.25">
      <c r="A66" s="106">
        <f t="shared" si="30"/>
        <v>2000</v>
      </c>
      <c r="B66" s="106" t="s">
        <v>14</v>
      </c>
      <c r="C66" s="107">
        <f t="shared" si="31"/>
        <v>138.52410591992447</v>
      </c>
      <c r="D66" s="107">
        <f t="shared" si="32"/>
        <v>119.29505534222011</v>
      </c>
      <c r="E66" s="107">
        <f t="shared" si="33"/>
        <v>89.557194120066811</v>
      </c>
      <c r="F66" s="107">
        <f t="shared" si="34"/>
        <v>85.160883232693649</v>
      </c>
      <c r="G66" s="107">
        <f t="shared" si="35"/>
        <v>47.951676574763312</v>
      </c>
      <c r="H66" s="107">
        <f t="shared" si="36"/>
        <v>38.108095324006726</v>
      </c>
      <c r="I66" s="107">
        <f t="shared" si="37"/>
        <v>26.908712030908788</v>
      </c>
      <c r="J66" s="107">
        <f t="shared" si="38"/>
        <v>58.930050891150962</v>
      </c>
      <c r="K66" s="107">
        <f t="shared" si="39"/>
        <v>75.062910382404979</v>
      </c>
      <c r="L66" s="107">
        <f t="shared" si="40"/>
        <v>115.21774242739946</v>
      </c>
      <c r="M66" s="107">
        <f t="shared" si="41"/>
        <v>109.23523543180637</v>
      </c>
      <c r="N66" s="107">
        <f t="shared" si="42"/>
        <v>130.8747789239456</v>
      </c>
      <c r="O66" s="108"/>
      <c r="P66" s="95"/>
      <c r="Q66" s="85"/>
      <c r="R66" s="100" t="s">
        <v>40</v>
      </c>
      <c r="S66" s="109">
        <f t="shared" si="7"/>
        <v>11.504438525291635</v>
      </c>
      <c r="T66" s="109">
        <f t="shared" si="8"/>
        <v>10.278654728530093</v>
      </c>
      <c r="U66" s="109">
        <f t="shared" si="9"/>
        <v>8.2805920018327583</v>
      </c>
      <c r="V66" s="109">
        <f t="shared" si="10"/>
        <v>7.97225680410385</v>
      </c>
      <c r="W66" s="109">
        <f t="shared" si="11"/>
        <v>5.1705370034245597</v>
      </c>
      <c r="X66" s="109">
        <f t="shared" si="12"/>
        <v>4.3481883216914268</v>
      </c>
      <c r="Y66" s="109">
        <f t="shared" si="13"/>
        <v>3.3448635300903655</v>
      </c>
      <c r="Z66" s="109">
        <f t="shared" si="14"/>
        <v>6.0399452147962975</v>
      </c>
      <c r="AA66" s="109">
        <f t="shared" si="15"/>
        <v>7.2486546704443935</v>
      </c>
      <c r="AB66" s="109">
        <f t="shared" si="16"/>
        <v>10.012679933935656</v>
      </c>
      <c r="AC66" s="85">
        <f t="shared" si="17"/>
        <v>9.6181816753189064</v>
      </c>
      <c r="AD66" s="85">
        <f t="shared" si="18"/>
        <v>11.0221828280006</v>
      </c>
      <c r="AE66" s="85">
        <f t="shared" si="43"/>
        <v>94.841175237460533</v>
      </c>
      <c r="AF66" s="85">
        <f t="shared" si="44"/>
        <v>2.008271350950241</v>
      </c>
      <c r="AG66" s="85">
        <f t="shared" si="45"/>
        <v>120.28482603220684</v>
      </c>
      <c r="AH66" s="110">
        <f t="shared" si="19"/>
        <v>103.58763828900848</v>
      </c>
      <c r="AI66" s="110">
        <f t="shared" si="20"/>
        <v>77.765320650341636</v>
      </c>
      <c r="AJ66" s="111">
        <f t="shared" si="21"/>
        <v>73.947866014851243</v>
      </c>
      <c r="AK66" s="111">
        <f t="shared" si="22"/>
        <v>41.637944792671924</v>
      </c>
      <c r="AL66" s="111">
        <f t="shared" si="23"/>
        <v>33.090454444922678</v>
      </c>
      <c r="AM66" s="111">
        <f t="shared" si="24"/>
        <v>23.365678658555169</v>
      </c>
      <c r="AN66" s="111">
        <f t="shared" si="25"/>
        <v>51.170811552530211</v>
      </c>
      <c r="AO66" s="111">
        <f t="shared" si="26"/>
        <v>65.179479462137778</v>
      </c>
      <c r="AP66" s="111">
        <f t="shared" si="27"/>
        <v>100.0471795985797</v>
      </c>
      <c r="AQ66" s="111">
        <f t="shared" si="28"/>
        <v>94.852381130670082</v>
      </c>
      <c r="AR66" s="111">
        <f t="shared" si="29"/>
        <v>113.64267547751092</v>
      </c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</row>
    <row r="67" spans="1:138" s="88" customFormat="1" ht="15" hidden="1" x14ac:dyDescent="0.25">
      <c r="A67" s="106">
        <f t="shared" si="30"/>
        <v>2001</v>
      </c>
      <c r="B67" s="106" t="s">
        <v>14</v>
      </c>
      <c r="C67" s="107">
        <f t="shared" si="31"/>
        <v>135.21911249046559</v>
      </c>
      <c r="D67" s="107">
        <f t="shared" si="32"/>
        <v>127.66326676478123</v>
      </c>
      <c r="E67" s="107">
        <f t="shared" si="33"/>
        <v>115.21774242739946</v>
      </c>
      <c r="F67" s="107">
        <f t="shared" si="34"/>
        <v>75.879977906673687</v>
      </c>
      <c r="G67" s="107">
        <f t="shared" si="35"/>
        <v>44.753703985973985</v>
      </c>
      <c r="H67" s="107">
        <f t="shared" si="36"/>
        <v>41.062375419893243</v>
      </c>
      <c r="I67" s="107">
        <f t="shared" si="37"/>
        <v>45.384434365505278</v>
      </c>
      <c r="J67" s="107">
        <f t="shared" si="38"/>
        <v>73.442098164858294</v>
      </c>
      <c r="K67" s="107">
        <f t="shared" si="39"/>
        <v>69.467774768130809</v>
      </c>
      <c r="L67" s="107">
        <f t="shared" si="40"/>
        <v>90.449788286599713</v>
      </c>
      <c r="M67" s="107">
        <f t="shared" si="41"/>
        <v>106.30403048887415</v>
      </c>
      <c r="N67" s="107">
        <f t="shared" si="42"/>
        <v>125.54451258394995</v>
      </c>
      <c r="O67" s="108"/>
      <c r="P67" s="95"/>
      <c r="Q67" s="85"/>
      <c r="R67" s="100" t="s">
        <v>40</v>
      </c>
      <c r="S67" s="109">
        <f t="shared" si="7"/>
        <v>11.296899318543252</v>
      </c>
      <c r="T67" s="109">
        <f t="shared" si="8"/>
        <v>10.817657222360149</v>
      </c>
      <c r="U67" s="109">
        <f t="shared" si="9"/>
        <v>10.012679933935656</v>
      </c>
      <c r="V67" s="109">
        <f t="shared" si="10"/>
        <v>7.3080584296507602</v>
      </c>
      <c r="W67" s="109">
        <f t="shared" si="11"/>
        <v>4.9083799584303174</v>
      </c>
      <c r="X67" s="109">
        <f t="shared" si="12"/>
        <v>4.5999631449040264</v>
      </c>
      <c r="Y67" s="109">
        <f t="shared" si="13"/>
        <v>4.9604402919718389</v>
      </c>
      <c r="Z67" s="109">
        <f t="shared" si="14"/>
        <v>7.1303420397048161</v>
      </c>
      <c r="AA67" s="109">
        <f t="shared" si="15"/>
        <v>6.8374678445158557</v>
      </c>
      <c r="AB67" s="109">
        <f t="shared" si="16"/>
        <v>8.3427343475173554</v>
      </c>
      <c r="AC67" s="85">
        <f t="shared" si="17"/>
        <v>9.4229601006020154</v>
      </c>
      <c r="AD67" s="85">
        <f t="shared" si="18"/>
        <v>10.682031036473406</v>
      </c>
      <c r="AE67" s="85">
        <f t="shared" si="43"/>
        <v>96.319613668609435</v>
      </c>
      <c r="AF67" s="85">
        <f t="shared" si="44"/>
        <v>2.008271350950241</v>
      </c>
      <c r="AG67" s="85">
        <f t="shared" si="45"/>
        <v>117.41499657501582</v>
      </c>
      <c r="AH67" s="110">
        <f t="shared" si="19"/>
        <v>110.85401873939269</v>
      </c>
      <c r="AI67" s="110">
        <f t="shared" si="20"/>
        <v>100.0471795985797</v>
      </c>
      <c r="AJ67" s="111">
        <f t="shared" si="21"/>
        <v>65.8889648210979</v>
      </c>
      <c r="AK67" s="111">
        <f t="shared" si="22"/>
        <v>38.861044888184168</v>
      </c>
      <c r="AL67" s="111">
        <f t="shared" si="23"/>
        <v>35.65574851431402</v>
      </c>
      <c r="AM67" s="111">
        <f t="shared" si="24"/>
        <v>39.408727859832474</v>
      </c>
      <c r="AN67" s="111">
        <f t="shared" si="25"/>
        <v>63.772077376242514</v>
      </c>
      <c r="AO67" s="111">
        <f t="shared" si="26"/>
        <v>60.321047714679949</v>
      </c>
      <c r="AP67" s="111">
        <f t="shared" si="27"/>
        <v>78.540388161701983</v>
      </c>
      <c r="AQ67" s="111">
        <f t="shared" si="28"/>
        <v>92.307123940349996</v>
      </c>
      <c r="AR67" s="111">
        <f t="shared" si="29"/>
        <v>109.01423802863594</v>
      </c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</row>
    <row r="68" spans="1:138" s="88" customFormat="1" ht="15" hidden="1" x14ac:dyDescent="0.25">
      <c r="A68" s="106">
        <f t="shared" si="30"/>
        <v>2002</v>
      </c>
      <c r="B68" s="106" t="s">
        <v>14</v>
      </c>
      <c r="C68" s="107">
        <f t="shared" si="31"/>
        <v>131.95418515501041</v>
      </c>
      <c r="D68" s="107">
        <f t="shared" si="32"/>
        <v>114.20953673517046</v>
      </c>
      <c r="E68" s="107">
        <f t="shared" si="33"/>
        <v>117.24750053597459</v>
      </c>
      <c r="F68" s="107">
        <f t="shared" si="34"/>
        <v>77.527436776354406</v>
      </c>
      <c r="G68" s="107">
        <f t="shared" si="35"/>
        <v>65.604441148060047</v>
      </c>
      <c r="H68" s="107">
        <f t="shared" si="36"/>
        <v>31.46947510452015</v>
      </c>
      <c r="I68" s="107">
        <f t="shared" si="37"/>
        <v>36.957385601333016</v>
      </c>
      <c r="J68" s="107">
        <f t="shared" si="38"/>
        <v>68.686229688401426</v>
      </c>
      <c r="K68" s="107">
        <f t="shared" si="39"/>
        <v>90.449788286599713</v>
      </c>
      <c r="L68" s="107">
        <f t="shared" si="40"/>
        <v>126.60166438367466</v>
      </c>
      <c r="M68" s="107">
        <f t="shared" si="41"/>
        <v>131.95418515501041</v>
      </c>
      <c r="N68" s="107">
        <f t="shared" si="42"/>
        <v>119.29505534222011</v>
      </c>
      <c r="O68" s="108"/>
      <c r="P68" s="95"/>
      <c r="Q68" s="85"/>
      <c r="R68" s="100" t="s">
        <v>40</v>
      </c>
      <c r="S68" s="109">
        <f t="shared" si="7"/>
        <v>11.090646556799774</v>
      </c>
      <c r="T68" s="109">
        <f t="shared" si="8"/>
        <v>9.9465569093004316</v>
      </c>
      <c r="U68" s="109">
        <f t="shared" si="9"/>
        <v>10.145371417622775</v>
      </c>
      <c r="V68" s="109">
        <f t="shared" si="10"/>
        <v>7.4273586794287327</v>
      </c>
      <c r="W68" s="109">
        <f t="shared" si="11"/>
        <v>6.5487922533990863</v>
      </c>
      <c r="X68" s="109">
        <f t="shared" si="12"/>
        <v>3.7639151100751271</v>
      </c>
      <c r="Y68" s="109">
        <f t="shared" si="13"/>
        <v>4.2488328758353324</v>
      </c>
      <c r="Z68" s="109">
        <f t="shared" si="14"/>
        <v>6.7793949997702638</v>
      </c>
      <c r="AA68" s="109">
        <f t="shared" si="15"/>
        <v>8.3427343475173554</v>
      </c>
      <c r="AB68" s="109">
        <f t="shared" si="16"/>
        <v>10.749771512768056</v>
      </c>
      <c r="AC68" s="85">
        <f t="shared" si="17"/>
        <v>11.090646556799774</v>
      </c>
      <c r="AD68" s="85">
        <f t="shared" si="18"/>
        <v>10.278654728530093</v>
      </c>
      <c r="AE68" s="85">
        <f t="shared" si="43"/>
        <v>100.41267594784679</v>
      </c>
      <c r="AF68" s="85">
        <f t="shared" si="44"/>
        <v>2.008271350950241</v>
      </c>
      <c r="AG68" s="85">
        <f t="shared" si="45"/>
        <v>114.57995776393669</v>
      </c>
      <c r="AH68" s="110">
        <f t="shared" si="19"/>
        <v>99.171722973257403</v>
      </c>
      <c r="AI68" s="110">
        <f t="shared" si="20"/>
        <v>101.80968222840036</v>
      </c>
      <c r="AJ68" s="111">
        <f t="shared" si="21"/>
        <v>67.319505030823663</v>
      </c>
      <c r="AK68" s="111">
        <f t="shared" si="22"/>
        <v>56.966393957425495</v>
      </c>
      <c r="AL68" s="111">
        <f t="shared" si="23"/>
        <v>27.325932285462351</v>
      </c>
      <c r="AM68" s="111">
        <f t="shared" si="24"/>
        <v>32.091257100271434</v>
      </c>
      <c r="AN68" s="111">
        <f t="shared" si="25"/>
        <v>59.642407608488469</v>
      </c>
      <c r="AO68" s="111">
        <f t="shared" si="26"/>
        <v>78.540388161701983</v>
      </c>
      <c r="AP68" s="111">
        <f t="shared" si="27"/>
        <v>109.93219609431027</v>
      </c>
      <c r="AQ68" s="111">
        <f t="shared" si="28"/>
        <v>114.57995776393669</v>
      </c>
      <c r="AR68" s="111">
        <f t="shared" si="29"/>
        <v>103.58763828900848</v>
      </c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</row>
    <row r="69" spans="1:138" s="88" customFormat="1" ht="15" hidden="1" x14ac:dyDescent="0.25">
      <c r="A69" s="106">
        <f t="shared" si="30"/>
        <v>2003</v>
      </c>
      <c r="B69" s="106" t="s">
        <v>14</v>
      </c>
      <c r="C69" s="107">
        <f t="shared" si="31"/>
        <v>127.66326676478123</v>
      </c>
      <c r="D69" s="107">
        <f t="shared" si="32"/>
        <v>118.26905327231815</v>
      </c>
      <c r="E69" s="107">
        <f t="shared" si="33"/>
        <v>107.27665120155608</v>
      </c>
      <c r="F69" s="107">
        <f t="shared" si="34"/>
        <v>79.192662048862175</v>
      </c>
      <c r="G69" s="107">
        <f t="shared" si="35"/>
        <v>62.593669338867379</v>
      </c>
      <c r="H69" s="107">
        <f t="shared" si="36"/>
        <v>56.785120623496923</v>
      </c>
      <c r="I69" s="107">
        <f t="shared" si="37"/>
        <v>39.276519555864176</v>
      </c>
      <c r="J69" s="107">
        <f t="shared" si="38"/>
        <v>45.384434365505278</v>
      </c>
      <c r="K69" s="107">
        <f t="shared" si="39"/>
        <v>87.785338326062629</v>
      </c>
      <c r="L69" s="107">
        <f t="shared" si="40"/>
        <v>116.23039697421962</v>
      </c>
      <c r="M69" s="107">
        <f t="shared" si="41"/>
        <v>138.52410591992447</v>
      </c>
      <c r="N69" s="107">
        <f t="shared" si="42"/>
        <v>118.26905327231815</v>
      </c>
      <c r="O69" s="108"/>
      <c r="P69" s="95"/>
      <c r="Q69" s="85"/>
      <c r="R69" s="100" t="s">
        <v>40</v>
      </c>
      <c r="S69" s="109">
        <f t="shared" si="7"/>
        <v>10.817657222360149</v>
      </c>
      <c r="T69" s="109">
        <f t="shared" si="8"/>
        <v>10.211939250068459</v>
      </c>
      <c r="U69" s="109">
        <f t="shared" si="9"/>
        <v>9.487882896261981</v>
      </c>
      <c r="V69" s="109">
        <f t="shared" si="10"/>
        <v>7.5473130691098271</v>
      </c>
      <c r="W69" s="109">
        <f t="shared" si="11"/>
        <v>6.3209140393153902</v>
      </c>
      <c r="X69" s="109">
        <f t="shared" si="12"/>
        <v>5.8734569479106087</v>
      </c>
      <c r="Y69" s="109">
        <f t="shared" si="13"/>
        <v>4.4483205787303666</v>
      </c>
      <c r="Z69" s="109">
        <f t="shared" si="14"/>
        <v>4.9604402919718389</v>
      </c>
      <c r="AA69" s="109">
        <f t="shared" si="15"/>
        <v>8.1567814639855243</v>
      </c>
      <c r="AB69" s="109">
        <f t="shared" si="16"/>
        <v>10.07895154148151</v>
      </c>
      <c r="AC69" s="85">
        <f t="shared" si="17"/>
        <v>11.504438525291635</v>
      </c>
      <c r="AD69" s="85">
        <f t="shared" si="18"/>
        <v>10.211939250068459</v>
      </c>
      <c r="AE69" s="85">
        <f t="shared" si="43"/>
        <v>99.620035076555752</v>
      </c>
      <c r="AF69" s="85">
        <f t="shared" si="44"/>
        <v>2.008271350950241</v>
      </c>
      <c r="AG69" s="85">
        <f t="shared" si="45"/>
        <v>110.85401873939269</v>
      </c>
      <c r="AH69" s="110">
        <f t="shared" si="19"/>
        <v>102.6967285107625</v>
      </c>
      <c r="AI69" s="110">
        <f t="shared" si="20"/>
        <v>93.151681011794992</v>
      </c>
      <c r="AJ69" s="111">
        <f t="shared" si="21"/>
        <v>68.765472365374208</v>
      </c>
      <c r="AK69" s="111">
        <f t="shared" si="22"/>
        <v>54.352046361486074</v>
      </c>
      <c r="AL69" s="111">
        <f t="shared" si="23"/>
        <v>49.308301324562215</v>
      </c>
      <c r="AM69" s="111">
        <f t="shared" si="24"/>
        <v>34.105033853520567</v>
      </c>
      <c r="AN69" s="111">
        <f t="shared" si="25"/>
        <v>39.408727859832474</v>
      </c>
      <c r="AO69" s="111">
        <f t="shared" si="26"/>
        <v>76.226762689468373</v>
      </c>
      <c r="AP69" s="111">
        <f t="shared" si="27"/>
        <v>100.92649930388355</v>
      </c>
      <c r="AQ69" s="111">
        <f t="shared" si="28"/>
        <v>120.28482603220684</v>
      </c>
      <c r="AR69" s="111">
        <f t="shared" si="29"/>
        <v>102.6967285107625</v>
      </c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</row>
    <row r="70" spans="1:138" s="88" customFormat="1" ht="15" hidden="1" x14ac:dyDescent="0.25">
      <c r="A70" s="106">
        <f t="shared" si="30"/>
        <v>2004</v>
      </c>
      <c r="B70" s="106" t="s">
        <v>14</v>
      </c>
      <c r="C70" s="107">
        <f t="shared" si="31"/>
        <v>135.21911249046559</v>
      </c>
      <c r="D70" s="107">
        <f t="shared" si="32"/>
        <v>115.21774242739946</v>
      </c>
      <c r="E70" s="107">
        <f t="shared" si="33"/>
        <v>111.21161117211814</v>
      </c>
      <c r="F70" s="107">
        <f t="shared" si="34"/>
        <v>86.031258030096566</v>
      </c>
      <c r="G70" s="107">
        <f t="shared" si="35"/>
        <v>34.158097507236036</v>
      </c>
      <c r="H70" s="107">
        <f t="shared" si="36"/>
        <v>40.462660500518517</v>
      </c>
      <c r="I70" s="107">
        <f t="shared" si="37"/>
        <v>41.062375419893243</v>
      </c>
      <c r="J70" s="107">
        <f t="shared" si="38"/>
        <v>53.298951939095069</v>
      </c>
      <c r="K70" s="107">
        <f t="shared" si="39"/>
        <v>92.248310066411136</v>
      </c>
      <c r="L70" s="107">
        <f t="shared" si="40"/>
        <v>121.36040811519388</v>
      </c>
      <c r="M70" s="107">
        <f t="shared" si="41"/>
        <v>121.36040811519388</v>
      </c>
      <c r="N70" s="107">
        <f t="shared" si="42"/>
        <v>128.72931988033886</v>
      </c>
      <c r="O70" s="108"/>
      <c r="P70" s="95"/>
      <c r="Q70" s="85"/>
      <c r="R70" s="100" t="s">
        <v>40</v>
      </c>
      <c r="S70" s="109">
        <f t="shared" si="7"/>
        <v>11.296899318543252</v>
      </c>
      <c r="T70" s="109">
        <f t="shared" si="8"/>
        <v>10.012679933935656</v>
      </c>
      <c r="U70" s="109">
        <f t="shared" si="9"/>
        <v>9.7490825068394695</v>
      </c>
      <c r="V70" s="109">
        <f t="shared" si="10"/>
        <v>8.0336056874293771</v>
      </c>
      <c r="W70" s="109">
        <f t="shared" si="11"/>
        <v>4.0038811094095461</v>
      </c>
      <c r="X70" s="109">
        <f t="shared" si="12"/>
        <v>4.5492239900784668</v>
      </c>
      <c r="Y70" s="109">
        <f t="shared" si="13"/>
        <v>4.5999631449040264</v>
      </c>
      <c r="Z70" s="109">
        <f t="shared" si="14"/>
        <v>5.5995103966963526</v>
      </c>
      <c r="AA70" s="109">
        <f t="shared" si="15"/>
        <v>8.4674912995427736</v>
      </c>
      <c r="AB70" s="109">
        <f t="shared" si="16"/>
        <v>10.412527392231876</v>
      </c>
      <c r="AC70" s="85">
        <f t="shared" si="17"/>
        <v>10.412527392231876</v>
      </c>
      <c r="AD70" s="85">
        <f t="shared" si="18"/>
        <v>10.885687872058343</v>
      </c>
      <c r="AE70" s="85">
        <f t="shared" si="43"/>
        <v>98.023080043901018</v>
      </c>
      <c r="AF70" s="85">
        <f t="shared" si="44"/>
        <v>2.008271350950241</v>
      </c>
      <c r="AG70" s="85">
        <f t="shared" si="45"/>
        <v>117.41499657501582</v>
      </c>
      <c r="AH70" s="110">
        <f t="shared" si="19"/>
        <v>100.0471795985797</v>
      </c>
      <c r="AI70" s="110">
        <f t="shared" si="20"/>
        <v>96.568530175769098</v>
      </c>
      <c r="AJ70" s="111">
        <f t="shared" si="21"/>
        <v>74.703639751076949</v>
      </c>
      <c r="AK70" s="111">
        <f t="shared" si="22"/>
        <v>29.66054744741777</v>
      </c>
      <c r="AL70" s="111">
        <f t="shared" si="23"/>
        <v>35.134997239531515</v>
      </c>
      <c r="AM70" s="111">
        <f t="shared" si="24"/>
        <v>35.65574851431402</v>
      </c>
      <c r="AN70" s="111">
        <f t="shared" si="25"/>
        <v>46.281151710872557</v>
      </c>
      <c r="AO70" s="111">
        <f t="shared" si="26"/>
        <v>80.102101034440579</v>
      </c>
      <c r="AP70" s="111">
        <f t="shared" si="27"/>
        <v>105.38104888236681</v>
      </c>
      <c r="AQ70" s="111">
        <f t="shared" si="28"/>
        <v>105.38104888236681</v>
      </c>
      <c r="AR70" s="111">
        <f t="shared" si="29"/>
        <v>111.77970609679795</v>
      </c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</row>
    <row r="71" spans="1:138" s="88" customFormat="1" ht="15" hidden="1" x14ac:dyDescent="0.25">
      <c r="A71" s="106">
        <f t="shared" si="30"/>
        <v>2005</v>
      </c>
      <c r="B71" s="106" t="s">
        <v>14</v>
      </c>
      <c r="C71" s="107">
        <f t="shared" si="31"/>
        <v>141.86916942850661</v>
      </c>
      <c r="D71" s="107">
        <f t="shared" si="32"/>
        <v>119.29505534222011</v>
      </c>
      <c r="E71" s="107">
        <f t="shared" si="33"/>
        <v>107.27665120155608</v>
      </c>
      <c r="F71" s="107">
        <f t="shared" si="34"/>
        <v>66.368229934799302</v>
      </c>
      <c r="G71" s="107">
        <f t="shared" si="35"/>
        <v>59.65390051983146</v>
      </c>
      <c r="H71" s="107">
        <f t="shared" si="36"/>
        <v>92.248310066411136</v>
      </c>
      <c r="I71" s="107">
        <f t="shared" si="37"/>
        <v>43.505537652198477</v>
      </c>
      <c r="J71" s="107">
        <f t="shared" si="38"/>
        <v>99.620202685734668</v>
      </c>
      <c r="K71" s="107">
        <f t="shared" si="39"/>
        <v>77.527436776354406</v>
      </c>
      <c r="L71" s="107">
        <f t="shared" si="40"/>
        <v>101.50763425377784</v>
      </c>
      <c r="M71" s="107">
        <f t="shared" si="41"/>
        <v>130.8747789239456</v>
      </c>
      <c r="N71" s="107">
        <f t="shared" si="42"/>
        <v>118.26905327231815</v>
      </c>
      <c r="O71" s="108"/>
      <c r="P71" s="95"/>
      <c r="Q71" s="85"/>
      <c r="R71" s="100" t="s">
        <v>40</v>
      </c>
      <c r="S71" s="109">
        <f t="shared" si="7"/>
        <v>11.71325668102725</v>
      </c>
      <c r="T71" s="109">
        <f t="shared" si="8"/>
        <v>10.278654728530093</v>
      </c>
      <c r="U71" s="109">
        <f t="shared" si="9"/>
        <v>9.487882896261981</v>
      </c>
      <c r="V71" s="109">
        <f t="shared" si="10"/>
        <v>6.6061887085285447</v>
      </c>
      <c r="W71" s="109">
        <f t="shared" si="11"/>
        <v>6.0957915135555405</v>
      </c>
      <c r="X71" s="109">
        <f t="shared" si="12"/>
        <v>8.4674912995427736</v>
      </c>
      <c r="Y71" s="109">
        <f t="shared" si="13"/>
        <v>4.804820303049163</v>
      </c>
      <c r="Z71" s="109">
        <f t="shared" si="14"/>
        <v>8.972761683424789</v>
      </c>
      <c r="AA71" s="109">
        <f t="shared" si="15"/>
        <v>7.4273586794287327</v>
      </c>
      <c r="AB71" s="109">
        <f t="shared" si="16"/>
        <v>9.1006254721771711</v>
      </c>
      <c r="AC71" s="85">
        <f t="shared" si="17"/>
        <v>11.0221828280006</v>
      </c>
      <c r="AD71" s="85">
        <f t="shared" si="18"/>
        <v>10.211939250068459</v>
      </c>
      <c r="AE71" s="85">
        <f t="shared" si="43"/>
        <v>104.18895404359509</v>
      </c>
      <c r="AF71" s="85">
        <f t="shared" si="44"/>
        <v>2.008271350950241</v>
      </c>
      <c r="AG71" s="85">
        <f t="shared" si="45"/>
        <v>123.18944959591406</v>
      </c>
      <c r="AH71" s="110">
        <f t="shared" si="19"/>
        <v>103.58763828900848</v>
      </c>
      <c r="AI71" s="110">
        <f t="shared" si="20"/>
        <v>93.151681011794992</v>
      </c>
      <c r="AJ71" s="111">
        <f t="shared" si="21"/>
        <v>57.629615717480675</v>
      </c>
      <c r="AK71" s="111">
        <f t="shared" si="22"/>
        <v>51.799352888935886</v>
      </c>
      <c r="AL71" s="111">
        <f t="shared" si="23"/>
        <v>80.102101034440579</v>
      </c>
      <c r="AM71" s="111">
        <f t="shared" si="24"/>
        <v>37.777222911349085</v>
      </c>
      <c r="AN71" s="111">
        <f t="shared" si="25"/>
        <v>86.503346618050585</v>
      </c>
      <c r="AO71" s="111">
        <f t="shared" si="26"/>
        <v>67.319505030823663</v>
      </c>
      <c r="AP71" s="111">
        <f t="shared" si="27"/>
        <v>88.142262648600564</v>
      </c>
      <c r="AQ71" s="111">
        <f t="shared" si="28"/>
        <v>113.64267547751092</v>
      </c>
      <c r="AR71" s="111">
        <f t="shared" si="29"/>
        <v>102.6967285107625</v>
      </c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7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87"/>
      <c r="EE71" s="87"/>
      <c r="EF71" s="87"/>
      <c r="EG71" s="87"/>
      <c r="EH71" s="87"/>
    </row>
    <row r="72" spans="1:138" s="88" customFormat="1" ht="15" hidden="1" x14ac:dyDescent="0.25">
      <c r="A72" s="106">
        <f t="shared" si="30"/>
        <v>2006</v>
      </c>
      <c r="B72" s="106" t="s">
        <v>14</v>
      </c>
      <c r="C72" s="107">
        <f t="shared" si="31"/>
        <v>129.79982388278793</v>
      </c>
      <c r="D72" s="107">
        <f t="shared" si="32"/>
        <v>123.44356011319586</v>
      </c>
      <c r="E72" s="107">
        <f t="shared" si="33"/>
        <v>109.23523543180637</v>
      </c>
      <c r="F72" s="107">
        <f t="shared" si="34"/>
        <v>82.576418006850005</v>
      </c>
      <c r="G72" s="107">
        <f t="shared" si="35"/>
        <v>46.019596561319453</v>
      </c>
      <c r="H72" s="107">
        <f t="shared" si="36"/>
        <v>49.923651965190558</v>
      </c>
      <c r="I72" s="107">
        <f t="shared" si="37"/>
        <v>53.987315239983161</v>
      </c>
      <c r="J72" s="107">
        <f t="shared" si="38"/>
        <v>59.65390051983146</v>
      </c>
      <c r="K72" s="107">
        <f t="shared" si="39"/>
        <v>84.294951754530771</v>
      </c>
      <c r="L72" s="107">
        <f t="shared" si="40"/>
        <v>119.29505534222011</v>
      </c>
      <c r="M72" s="107">
        <f t="shared" si="41"/>
        <v>119.29505534222011</v>
      </c>
      <c r="N72" s="107">
        <f t="shared" si="42"/>
        <v>128.72931988033886</v>
      </c>
      <c r="O72" s="108"/>
      <c r="P72" s="95"/>
      <c r="Q72" s="85"/>
      <c r="R72" s="100" t="s">
        <v>40</v>
      </c>
      <c r="S72" s="109">
        <f t="shared" si="7"/>
        <v>10.953863170473578</v>
      </c>
      <c r="T72" s="109">
        <f t="shared" si="8"/>
        <v>10.546986965665781</v>
      </c>
      <c r="U72" s="109">
        <f t="shared" si="9"/>
        <v>9.6181816753189064</v>
      </c>
      <c r="V72" s="109">
        <f t="shared" si="10"/>
        <v>7.7891708977211342</v>
      </c>
      <c r="W72" s="109">
        <f t="shared" si="11"/>
        <v>5.0126867851389996</v>
      </c>
      <c r="X72" s="109">
        <f t="shared" si="12"/>
        <v>5.330040532362065</v>
      </c>
      <c r="Y72" s="109">
        <f t="shared" si="13"/>
        <v>5.6539437984322136</v>
      </c>
      <c r="Z72" s="109">
        <f t="shared" si="14"/>
        <v>6.0957915135555405</v>
      </c>
      <c r="AA72" s="109">
        <f t="shared" si="15"/>
        <v>7.9110677802948501</v>
      </c>
      <c r="AB72" s="109">
        <f t="shared" si="16"/>
        <v>10.278654728530093</v>
      </c>
      <c r="AC72" s="85">
        <f t="shared" si="17"/>
        <v>10.278654728530093</v>
      </c>
      <c r="AD72" s="85">
        <f t="shared" si="18"/>
        <v>10.885687872058343</v>
      </c>
      <c r="AE72" s="85">
        <f t="shared" si="43"/>
        <v>100.35473044808158</v>
      </c>
      <c r="AF72" s="85">
        <f t="shared" si="44"/>
        <v>2.008271350950241</v>
      </c>
      <c r="AG72" s="85">
        <f t="shared" si="45"/>
        <v>112.70925829889484</v>
      </c>
      <c r="AH72" s="110">
        <f t="shared" si="19"/>
        <v>107.1899151010967</v>
      </c>
      <c r="AI72" s="110">
        <f t="shared" si="20"/>
        <v>94.852381130670082</v>
      </c>
      <c r="AJ72" s="111">
        <f t="shared" si="21"/>
        <v>71.703693796503956</v>
      </c>
      <c r="AK72" s="111">
        <f t="shared" si="22"/>
        <v>39.960259116564835</v>
      </c>
      <c r="AL72" s="111">
        <f t="shared" si="23"/>
        <v>43.350272875947553</v>
      </c>
      <c r="AM72" s="111">
        <f t="shared" si="24"/>
        <v>46.878879155813756</v>
      </c>
      <c r="AN72" s="111">
        <f t="shared" si="25"/>
        <v>51.799352888935886</v>
      </c>
      <c r="AO72" s="111">
        <f t="shared" si="26"/>
        <v>73.195950552088078</v>
      </c>
      <c r="AP72" s="111">
        <f t="shared" si="27"/>
        <v>103.58763828900848</v>
      </c>
      <c r="AQ72" s="111">
        <f t="shared" si="28"/>
        <v>103.58763828900848</v>
      </c>
      <c r="AR72" s="111">
        <f t="shared" si="29"/>
        <v>111.77970609679795</v>
      </c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</row>
    <row r="73" spans="1:138" s="88" customFormat="1" ht="15" hidden="1" x14ac:dyDescent="0.25">
      <c r="A73" s="106">
        <f t="shared" si="30"/>
        <v>2007</v>
      </c>
      <c r="B73" s="106" t="s">
        <v>14</v>
      </c>
      <c r="C73" s="107">
        <f t="shared" si="31"/>
        <v>125.54451258394995</v>
      </c>
      <c r="D73" s="107">
        <f t="shared" si="32"/>
        <v>119.29505534222011</v>
      </c>
      <c r="E73" s="107">
        <f t="shared" si="33"/>
        <v>102.45801975280261</v>
      </c>
      <c r="F73" s="107">
        <f t="shared" si="34"/>
        <v>85.160883232693649</v>
      </c>
      <c r="G73" s="107">
        <f t="shared" si="35"/>
        <v>39.276519555864176</v>
      </c>
      <c r="H73" s="107">
        <f t="shared" si="36"/>
        <v>36.388672983215173</v>
      </c>
      <c r="I73" s="107">
        <f t="shared" si="37"/>
        <v>30.945027245272428</v>
      </c>
      <c r="J73" s="107">
        <f t="shared" si="38"/>
        <v>34.158097507236036</v>
      </c>
      <c r="K73" s="107">
        <f t="shared" si="39"/>
        <v>88.669044194030604</v>
      </c>
      <c r="L73" s="107">
        <f t="shared" si="40"/>
        <v>123.44356011319586</v>
      </c>
      <c r="M73" s="107">
        <f t="shared" si="41"/>
        <v>111.21161117211814</v>
      </c>
      <c r="N73" s="107">
        <f t="shared" si="42"/>
        <v>123.44356011319586</v>
      </c>
      <c r="O73" s="108"/>
      <c r="P73" s="95"/>
      <c r="Q73" s="85"/>
      <c r="R73" s="100" t="s">
        <v>40</v>
      </c>
      <c r="S73" s="109">
        <f t="shared" si="7"/>
        <v>10.682031036473406</v>
      </c>
      <c r="T73" s="109">
        <f t="shared" si="8"/>
        <v>10.278654728530093</v>
      </c>
      <c r="U73" s="109">
        <f t="shared" si="9"/>
        <v>9.1647873536069007</v>
      </c>
      <c r="V73" s="109">
        <f t="shared" si="10"/>
        <v>7.97225680410385</v>
      </c>
      <c r="W73" s="109">
        <f t="shared" si="11"/>
        <v>4.4483205787303666</v>
      </c>
      <c r="X73" s="109">
        <f t="shared" si="12"/>
        <v>4.1994482599666512</v>
      </c>
      <c r="Y73" s="109">
        <f t="shared" si="13"/>
        <v>3.7165288890964709</v>
      </c>
      <c r="Z73" s="109">
        <f t="shared" si="14"/>
        <v>4.0038811094095461</v>
      </c>
      <c r="AA73" s="109">
        <f t="shared" si="15"/>
        <v>8.2186075802016365</v>
      </c>
      <c r="AB73" s="109">
        <f t="shared" si="16"/>
        <v>10.546986965665781</v>
      </c>
      <c r="AC73" s="85">
        <f t="shared" si="17"/>
        <v>9.7490825068394695</v>
      </c>
      <c r="AD73" s="85">
        <f t="shared" si="18"/>
        <v>10.546986965665781</v>
      </c>
      <c r="AE73" s="85">
        <f t="shared" si="43"/>
        <v>93.527572778289965</v>
      </c>
      <c r="AF73" s="85">
        <f t="shared" si="44"/>
        <v>2.008271350950241</v>
      </c>
      <c r="AG73" s="85">
        <f t="shared" si="45"/>
        <v>109.01423802863594</v>
      </c>
      <c r="AH73" s="110">
        <f t="shared" si="19"/>
        <v>103.58763828900848</v>
      </c>
      <c r="AI73" s="110">
        <f t="shared" si="20"/>
        <v>88.967512186611017</v>
      </c>
      <c r="AJ73" s="111">
        <f t="shared" si="21"/>
        <v>73.947866014851243</v>
      </c>
      <c r="AK73" s="111">
        <f t="shared" si="22"/>
        <v>34.105033853520567</v>
      </c>
      <c r="AL73" s="111">
        <f t="shared" si="23"/>
        <v>31.597426096069395</v>
      </c>
      <c r="AM73" s="111">
        <f t="shared" si="24"/>
        <v>26.870537759768453</v>
      </c>
      <c r="AN73" s="111">
        <f t="shared" si="25"/>
        <v>29.66054744741777</v>
      </c>
      <c r="AO73" s="111">
        <f t="shared" si="26"/>
        <v>76.994112212399884</v>
      </c>
      <c r="AP73" s="111">
        <f t="shared" si="27"/>
        <v>107.1899151010967</v>
      </c>
      <c r="AQ73" s="111">
        <f t="shared" si="28"/>
        <v>96.568530175769098</v>
      </c>
      <c r="AR73" s="111">
        <f t="shared" si="29"/>
        <v>107.1899151010967</v>
      </c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</row>
    <row r="74" spans="1:138" s="88" customFormat="1" ht="15" hidden="1" x14ac:dyDescent="0.25">
      <c r="A74" s="106">
        <f t="shared" si="30"/>
        <v>2008</v>
      </c>
      <c r="B74" s="106" t="s">
        <v>14</v>
      </c>
      <c r="C74" s="107">
        <f t="shared" si="31"/>
        <v>120.32550690397223</v>
      </c>
      <c r="D74" s="107">
        <f t="shared" si="32"/>
        <v>117.24750053597459</v>
      </c>
      <c r="E74" s="107">
        <f t="shared" si="33"/>
        <v>100.56169528857546</v>
      </c>
      <c r="F74" s="107">
        <f t="shared" si="34"/>
        <v>75.879977906673687</v>
      </c>
      <c r="G74" s="107">
        <f t="shared" si="35"/>
        <v>51.935529355660123</v>
      </c>
      <c r="H74" s="107">
        <f t="shared" si="36"/>
        <v>29.398231419051701</v>
      </c>
      <c r="I74" s="107">
        <f t="shared" si="37"/>
        <v>60.382186957852028</v>
      </c>
      <c r="J74" s="107">
        <f t="shared" si="38"/>
        <v>60.382186957852028</v>
      </c>
      <c r="K74" s="107">
        <f t="shared" si="39"/>
        <v>74.250283868164047</v>
      </c>
      <c r="L74" s="107">
        <f t="shared" si="40"/>
        <v>103.41285195632142</v>
      </c>
      <c r="M74" s="107">
        <f t="shared" si="41"/>
        <v>135.21911249046559</v>
      </c>
      <c r="N74" s="107">
        <f t="shared" si="42"/>
        <v>126.60166438367466</v>
      </c>
      <c r="O74" s="108"/>
      <c r="P74" s="95"/>
      <c r="Q74" s="85"/>
      <c r="R74" s="100" t="s">
        <v>40</v>
      </c>
      <c r="S74" s="109">
        <f t="shared" si="7"/>
        <v>10.345517544700325</v>
      </c>
      <c r="T74" s="109">
        <f t="shared" si="8"/>
        <v>10.145371417622775</v>
      </c>
      <c r="U74" s="109">
        <f t="shared" si="9"/>
        <v>9.0366167996075912</v>
      </c>
      <c r="V74" s="109">
        <f t="shared" si="10"/>
        <v>7.3080584296507602</v>
      </c>
      <c r="W74" s="109">
        <f t="shared" si="11"/>
        <v>5.4911813242660052</v>
      </c>
      <c r="X74" s="109">
        <f t="shared" si="12"/>
        <v>3.5755990162998792</v>
      </c>
      <c r="Y74" s="109">
        <f t="shared" si="13"/>
        <v>6.1518120540433108</v>
      </c>
      <c r="Z74" s="109">
        <f t="shared" si="14"/>
        <v>6.1518120540433108</v>
      </c>
      <c r="AA74" s="109">
        <f t="shared" si="15"/>
        <v>7.189415728885626</v>
      </c>
      <c r="AB74" s="109">
        <f t="shared" si="16"/>
        <v>9.2291020987638941</v>
      </c>
      <c r="AC74" s="85">
        <f t="shared" si="17"/>
        <v>11.296899318543252</v>
      </c>
      <c r="AD74" s="85">
        <f t="shared" si="18"/>
        <v>10.749771512768056</v>
      </c>
      <c r="AE74" s="85">
        <f t="shared" si="43"/>
        <v>96.671157299194789</v>
      </c>
      <c r="AF74" s="85">
        <f t="shared" si="44"/>
        <v>2.008271350950241</v>
      </c>
      <c r="AG74" s="85">
        <f t="shared" si="45"/>
        <v>104.48241170058796</v>
      </c>
      <c r="AH74" s="110">
        <f t="shared" si="19"/>
        <v>101.80968222840036</v>
      </c>
      <c r="AI74" s="110">
        <f t="shared" si="20"/>
        <v>87.320874175375366</v>
      </c>
      <c r="AJ74" s="111">
        <f t="shared" si="21"/>
        <v>65.8889648210979</v>
      </c>
      <c r="AK74" s="111">
        <f t="shared" si="22"/>
        <v>45.097249117401525</v>
      </c>
      <c r="AL74" s="111">
        <f t="shared" si="23"/>
        <v>25.527406428014139</v>
      </c>
      <c r="AM74" s="111">
        <f t="shared" si="24"/>
        <v>52.431746846053784</v>
      </c>
      <c r="AN74" s="111">
        <f t="shared" si="25"/>
        <v>52.431746846053784</v>
      </c>
      <c r="AO74" s="111">
        <f t="shared" si="26"/>
        <v>64.473850371478775</v>
      </c>
      <c r="AP74" s="111">
        <f t="shared" si="27"/>
        <v>89.796622937606216</v>
      </c>
      <c r="AQ74" s="111">
        <f t="shared" si="28"/>
        <v>117.41499657501582</v>
      </c>
      <c r="AR74" s="111">
        <f t="shared" si="29"/>
        <v>109.93219609431027</v>
      </c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</row>
    <row r="75" spans="1:138" s="88" customFormat="1" ht="15" hidden="1" x14ac:dyDescent="0.25">
      <c r="A75" s="106">
        <f t="shared" si="30"/>
        <v>2009</v>
      </c>
      <c r="B75" s="106" t="s">
        <v>14</v>
      </c>
      <c r="C75" s="107">
        <f t="shared" si="31"/>
        <v>123.44356011319586</v>
      </c>
      <c r="D75" s="107">
        <f t="shared" si="32"/>
        <v>116.23039697421962</v>
      </c>
      <c r="E75" s="107">
        <f t="shared" si="33"/>
        <v>110.22119928080674</v>
      </c>
      <c r="F75" s="107">
        <f t="shared" si="34"/>
        <v>94.064610975180216</v>
      </c>
      <c r="G75" s="107">
        <f t="shared" si="35"/>
        <v>63.33970521861967</v>
      </c>
      <c r="H75" s="107">
        <f t="shared" si="36"/>
        <v>39.276519555864176</v>
      </c>
      <c r="I75" s="107">
        <f t="shared" si="37"/>
        <v>32.531646540404999</v>
      </c>
      <c r="J75" s="107">
        <f t="shared" si="38"/>
        <v>68.686229688401426</v>
      </c>
      <c r="K75" s="107">
        <f t="shared" si="39"/>
        <v>67.136457480364015</v>
      </c>
      <c r="L75" s="107">
        <f t="shared" si="40"/>
        <v>110.22119928080674</v>
      </c>
      <c r="M75" s="107">
        <f t="shared" si="41"/>
        <v>141.86916942850661</v>
      </c>
      <c r="N75" s="107">
        <f t="shared" si="42"/>
        <v>110.22119928080674</v>
      </c>
      <c r="O75" s="108"/>
      <c r="P75" s="95"/>
      <c r="Q75" s="85"/>
      <c r="R75" s="100" t="s">
        <v>40</v>
      </c>
      <c r="S75" s="109">
        <f t="shared" si="7"/>
        <v>10.546986965665781</v>
      </c>
      <c r="T75" s="109">
        <f t="shared" si="8"/>
        <v>10.07895154148151</v>
      </c>
      <c r="U75" s="109">
        <f t="shared" si="9"/>
        <v>9.6835569982622953</v>
      </c>
      <c r="V75" s="109">
        <f t="shared" si="10"/>
        <v>8.5928754406800341</v>
      </c>
      <c r="W75" s="109">
        <f t="shared" si="11"/>
        <v>6.3776264826534224</v>
      </c>
      <c r="X75" s="109">
        <f t="shared" si="12"/>
        <v>4.4483205787303666</v>
      </c>
      <c r="Y75" s="109">
        <f t="shared" si="13"/>
        <v>3.8592969574326612</v>
      </c>
      <c r="Z75" s="109">
        <f t="shared" si="14"/>
        <v>6.7793949997702638</v>
      </c>
      <c r="AA75" s="109">
        <f t="shared" si="15"/>
        <v>6.6637549654761941</v>
      </c>
      <c r="AB75" s="109">
        <f t="shared" si="16"/>
        <v>9.6835569982622953</v>
      </c>
      <c r="AC75" s="85">
        <f t="shared" si="17"/>
        <v>11.71325668102725</v>
      </c>
      <c r="AD75" s="85">
        <f t="shared" si="18"/>
        <v>9.6835569982622953</v>
      </c>
      <c r="AE75" s="85">
        <f t="shared" si="43"/>
        <v>98.111135607704355</v>
      </c>
      <c r="AF75" s="85">
        <f t="shared" si="44"/>
        <v>2.008271350950241</v>
      </c>
      <c r="AG75" s="85">
        <f t="shared" si="45"/>
        <v>107.1899151010967</v>
      </c>
      <c r="AH75" s="110">
        <f t="shared" si="19"/>
        <v>100.92649930388355</v>
      </c>
      <c r="AI75" s="110">
        <f t="shared" si="20"/>
        <v>95.708524465892978</v>
      </c>
      <c r="AJ75" s="111">
        <f t="shared" si="21"/>
        <v>81.679252082502344</v>
      </c>
      <c r="AK75" s="111">
        <f t="shared" si="22"/>
        <v>54.999852715577703</v>
      </c>
      <c r="AL75" s="111">
        <f t="shared" si="23"/>
        <v>34.105033853520567</v>
      </c>
      <c r="AM75" s="111">
        <f t="shared" si="24"/>
        <v>28.248249058657361</v>
      </c>
      <c r="AN75" s="111">
        <f t="shared" si="25"/>
        <v>59.642407608488469</v>
      </c>
      <c r="AO75" s="111">
        <f t="shared" si="26"/>
        <v>58.296691791047373</v>
      </c>
      <c r="AP75" s="111">
        <f t="shared" si="27"/>
        <v>95.708524465892978</v>
      </c>
      <c r="AQ75" s="111">
        <f t="shared" si="28"/>
        <v>123.18944959591406</v>
      </c>
      <c r="AR75" s="111">
        <f t="shared" si="29"/>
        <v>95.708524465892978</v>
      </c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</row>
    <row r="76" spans="1:138" s="88" customFormat="1" ht="15" hidden="1" x14ac:dyDescent="0.25">
      <c r="A76" s="106">
        <f t="shared" si="30"/>
        <v>2010</v>
      </c>
      <c r="B76" s="106" t="s">
        <v>14</v>
      </c>
      <c r="C76" s="107">
        <f t="shared" si="31"/>
        <v>125.54451258394995</v>
      </c>
      <c r="D76" s="107">
        <f t="shared" si="32"/>
        <v>122.39975913283779</v>
      </c>
      <c r="E76" s="107">
        <f t="shared" si="33"/>
        <v>113.20577973649297</v>
      </c>
      <c r="F76" s="107">
        <f t="shared" si="34"/>
        <v>67.909123995159334</v>
      </c>
      <c r="G76" s="107">
        <f t="shared" si="35"/>
        <v>41.062375419893243</v>
      </c>
      <c r="H76" s="107">
        <f t="shared" si="36"/>
        <v>40.462660500518517</v>
      </c>
      <c r="I76" s="107">
        <f t="shared" si="37"/>
        <v>26.908712030908788</v>
      </c>
      <c r="J76" s="107">
        <f t="shared" si="38"/>
        <v>42.888101181703995</v>
      </c>
      <c r="K76" s="107">
        <f t="shared" si="39"/>
        <v>75.879977906673687</v>
      </c>
      <c r="L76" s="107">
        <f t="shared" si="40"/>
        <v>90.449788286599713</v>
      </c>
      <c r="M76" s="107">
        <f t="shared" si="41"/>
        <v>114.20953673517046</v>
      </c>
      <c r="N76" s="107">
        <f t="shared" si="42"/>
        <v>127.66326676478123</v>
      </c>
      <c r="O76" s="108"/>
      <c r="P76" s="95"/>
      <c r="Q76" s="85"/>
      <c r="R76" s="100" t="s">
        <v>40</v>
      </c>
      <c r="S76" s="109">
        <f t="shared" si="7"/>
        <v>10.682031036473406</v>
      </c>
      <c r="T76" s="109">
        <f t="shared" si="8"/>
        <v>10.479683966716747</v>
      </c>
      <c r="U76" s="109">
        <f t="shared" si="9"/>
        <v>9.8805827839373155</v>
      </c>
      <c r="V76" s="109">
        <f t="shared" si="10"/>
        <v>6.7214905519797599</v>
      </c>
      <c r="W76" s="109">
        <f t="shared" si="11"/>
        <v>4.5999631449040264</v>
      </c>
      <c r="X76" s="109">
        <f t="shared" si="12"/>
        <v>4.5492239900784668</v>
      </c>
      <c r="Y76" s="109">
        <f t="shared" si="13"/>
        <v>3.3448635300903655</v>
      </c>
      <c r="Z76" s="109">
        <f t="shared" si="14"/>
        <v>4.7533222642314765</v>
      </c>
      <c r="AA76" s="109">
        <f t="shared" si="15"/>
        <v>7.3080584296507602</v>
      </c>
      <c r="AB76" s="109">
        <f t="shared" si="16"/>
        <v>8.3427343475173554</v>
      </c>
      <c r="AC76" s="85">
        <f t="shared" si="17"/>
        <v>9.9465569093004316</v>
      </c>
      <c r="AD76" s="85">
        <f t="shared" si="18"/>
        <v>10.817657222360149</v>
      </c>
      <c r="AE76" s="85">
        <f t="shared" si="43"/>
        <v>91.426168177240257</v>
      </c>
      <c r="AF76" s="85">
        <f t="shared" si="44"/>
        <v>2.008271350950241</v>
      </c>
      <c r="AG76" s="85">
        <f t="shared" si="45"/>
        <v>109.01423802863594</v>
      </c>
      <c r="AH76" s="110">
        <f t="shared" si="19"/>
        <v>106.28354997063201</v>
      </c>
      <c r="AI76" s="110">
        <f t="shared" si="20"/>
        <v>98.300129288080868</v>
      </c>
      <c r="AJ76" s="111">
        <f t="shared" si="21"/>
        <v>58.967622360826986</v>
      </c>
      <c r="AK76" s="111">
        <f t="shared" si="22"/>
        <v>35.65574851431402</v>
      </c>
      <c r="AL76" s="111">
        <f t="shared" si="23"/>
        <v>35.134997239531515</v>
      </c>
      <c r="AM76" s="111">
        <f t="shared" si="24"/>
        <v>23.365678658555169</v>
      </c>
      <c r="AN76" s="111">
        <f t="shared" si="25"/>
        <v>37.24108345788602</v>
      </c>
      <c r="AO76" s="111">
        <f t="shared" si="26"/>
        <v>65.8889648210979</v>
      </c>
      <c r="AP76" s="111">
        <f t="shared" si="27"/>
        <v>78.540388161701983</v>
      </c>
      <c r="AQ76" s="111">
        <f t="shared" si="28"/>
        <v>99.171722973257403</v>
      </c>
      <c r="AR76" s="111">
        <f t="shared" si="29"/>
        <v>110.85401873939269</v>
      </c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  <c r="EB76" s="87"/>
      <c r="EC76" s="87"/>
      <c r="ED76" s="87"/>
      <c r="EE76" s="87"/>
      <c r="EF76" s="87"/>
      <c r="EG76" s="87"/>
      <c r="EH76" s="87"/>
    </row>
    <row r="77" spans="1:138" s="88" customFormat="1" ht="15" hidden="1" x14ac:dyDescent="0.25">
      <c r="A77" s="106">
        <f t="shared" si="30"/>
        <v>2011</v>
      </c>
      <c r="B77" s="106" t="s">
        <v>14</v>
      </c>
      <c r="C77" s="107">
        <f t="shared" si="31"/>
        <v>115.21774242739946</v>
      </c>
      <c r="D77" s="107">
        <f t="shared" si="32"/>
        <v>104.3721310342241</v>
      </c>
      <c r="E77" s="107">
        <f t="shared" si="33"/>
        <v>89.557194120066811</v>
      </c>
      <c r="F77" s="107">
        <f t="shared" si="34"/>
        <v>77.527436776354406</v>
      </c>
      <c r="G77" s="107">
        <f t="shared" si="35"/>
        <v>49.923651965190558</v>
      </c>
      <c r="H77" s="107">
        <f t="shared" si="36"/>
        <v>35.82438815086347</v>
      </c>
      <c r="I77" s="107">
        <f t="shared" si="37"/>
        <v>30.945027245272428</v>
      </c>
      <c r="J77" s="107">
        <f t="shared" si="38"/>
        <v>47.951676574763312</v>
      </c>
      <c r="K77" s="107">
        <f t="shared" si="39"/>
        <v>86.031258030096566</v>
      </c>
      <c r="L77" s="107">
        <f t="shared" si="40"/>
        <v>100.56169528857546</v>
      </c>
      <c r="M77" s="107">
        <f t="shared" si="41"/>
        <v>124.49181121190439</v>
      </c>
      <c r="N77" s="107">
        <f t="shared" si="42"/>
        <v>114.20953673517046</v>
      </c>
      <c r="O77" s="108"/>
      <c r="P77" s="95"/>
      <c r="Q77" s="85"/>
      <c r="R77" s="100" t="s">
        <v>40</v>
      </c>
      <c r="S77" s="109">
        <f t="shared" si="7"/>
        <v>10.012679933935656</v>
      </c>
      <c r="T77" s="109">
        <f t="shared" si="8"/>
        <v>9.2935693648815398</v>
      </c>
      <c r="U77" s="109">
        <f t="shared" si="9"/>
        <v>8.2805920018327583</v>
      </c>
      <c r="V77" s="109">
        <f t="shared" si="10"/>
        <v>7.4273586794287327</v>
      </c>
      <c r="W77" s="109">
        <f t="shared" si="11"/>
        <v>5.330040532362065</v>
      </c>
      <c r="X77" s="109">
        <f t="shared" si="12"/>
        <v>4.1502600268668646</v>
      </c>
      <c r="Y77" s="109">
        <f t="shared" si="13"/>
        <v>3.7165288890964709</v>
      </c>
      <c r="Z77" s="109">
        <f t="shared" si="14"/>
        <v>5.1705370034245597</v>
      </c>
      <c r="AA77" s="109">
        <f t="shared" si="15"/>
        <v>8.0336056874293771</v>
      </c>
      <c r="AB77" s="109">
        <f t="shared" si="16"/>
        <v>9.0366167996075912</v>
      </c>
      <c r="AC77" s="85">
        <f t="shared" si="17"/>
        <v>10.61443608848854</v>
      </c>
      <c r="AD77" s="85">
        <f t="shared" si="18"/>
        <v>9.9465569093004316</v>
      </c>
      <c r="AE77" s="85">
        <f t="shared" si="43"/>
        <v>91.012781916654589</v>
      </c>
      <c r="AF77" s="85">
        <f t="shared" si="44"/>
        <v>2.008271350950241</v>
      </c>
      <c r="AG77" s="85">
        <f t="shared" si="45"/>
        <v>100.0471795985797</v>
      </c>
      <c r="AH77" s="110">
        <f t="shared" si="19"/>
        <v>90.629595049106868</v>
      </c>
      <c r="AI77" s="110">
        <f t="shared" si="20"/>
        <v>77.765320650341636</v>
      </c>
      <c r="AJ77" s="111">
        <f t="shared" si="21"/>
        <v>67.319505030823663</v>
      </c>
      <c r="AK77" s="111">
        <f t="shared" si="22"/>
        <v>43.350272875947553</v>
      </c>
      <c r="AL77" s="111">
        <f t="shared" si="23"/>
        <v>31.107439877127305</v>
      </c>
      <c r="AM77" s="111">
        <f t="shared" si="24"/>
        <v>26.870537759768453</v>
      </c>
      <c r="AN77" s="111">
        <f t="shared" si="25"/>
        <v>41.637944792671924</v>
      </c>
      <c r="AO77" s="111">
        <f t="shared" si="26"/>
        <v>74.703639751076949</v>
      </c>
      <c r="AP77" s="111">
        <f t="shared" si="27"/>
        <v>87.320874175375366</v>
      </c>
      <c r="AQ77" s="111">
        <f t="shared" si="28"/>
        <v>108.10014440890478</v>
      </c>
      <c r="AR77" s="111">
        <f t="shared" si="29"/>
        <v>99.171722973257403</v>
      </c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</row>
    <row r="78" spans="1:138" s="88" customFormat="1" ht="15" hidden="1" x14ac:dyDescent="0.25">
      <c r="A78" s="106">
        <f t="shared" si="30"/>
        <v>2012</v>
      </c>
      <c r="B78" s="106" t="s">
        <v>14</v>
      </c>
      <c r="C78" s="107">
        <f t="shared" si="31"/>
        <v>127.66326676478123</v>
      </c>
      <c r="D78" s="107">
        <f t="shared" si="32"/>
        <v>125.54451258394995</v>
      </c>
      <c r="E78" s="107">
        <f t="shared" si="33"/>
        <v>100.56169528857546</v>
      </c>
      <c r="F78" s="107">
        <f t="shared" si="34"/>
        <v>77.527436776354406</v>
      </c>
      <c r="G78" s="107">
        <f t="shared" si="35"/>
        <v>61.852071147593243</v>
      </c>
      <c r="H78" s="107">
        <f t="shared" si="36"/>
        <v>36.957385601333016</v>
      </c>
      <c r="I78" s="107">
        <f t="shared" si="37"/>
        <v>27.891250651210786</v>
      </c>
      <c r="J78" s="107">
        <f t="shared" si="38"/>
        <v>53.298951939095069</v>
      </c>
      <c r="K78" s="107">
        <f t="shared" si="39"/>
        <v>86.906076332831972</v>
      </c>
      <c r="L78" s="107">
        <f t="shared" si="40"/>
        <v>117.24750053597459</v>
      </c>
      <c r="M78" s="107">
        <f t="shared" si="41"/>
        <v>116.23039697421962</v>
      </c>
      <c r="N78" s="107">
        <f t="shared" si="42"/>
        <v>130.8747789239456</v>
      </c>
      <c r="O78" s="108"/>
      <c r="P78" s="95"/>
      <c r="Q78" s="85"/>
      <c r="R78" s="100" t="s">
        <v>40</v>
      </c>
      <c r="S78" s="109">
        <f t="shared" si="7"/>
        <v>10.817657222360149</v>
      </c>
      <c r="T78" s="109">
        <f t="shared" si="8"/>
        <v>10.682031036473406</v>
      </c>
      <c r="U78" s="109">
        <f t="shared" si="9"/>
        <v>9.0366167996075912</v>
      </c>
      <c r="V78" s="109">
        <f t="shared" si="10"/>
        <v>7.4273586794287327</v>
      </c>
      <c r="W78" s="109">
        <f t="shared" si="11"/>
        <v>6.2643738210530522</v>
      </c>
      <c r="X78" s="109">
        <f t="shared" si="12"/>
        <v>4.2488328758353324</v>
      </c>
      <c r="Y78" s="109">
        <f t="shared" si="13"/>
        <v>3.4365302953991264</v>
      </c>
      <c r="Z78" s="109">
        <f t="shared" si="14"/>
        <v>5.5995103966963526</v>
      </c>
      <c r="AA78" s="109">
        <f t="shared" si="15"/>
        <v>8.0951140373758772</v>
      </c>
      <c r="AB78" s="109">
        <f t="shared" si="16"/>
        <v>10.145371417622775</v>
      </c>
      <c r="AC78" s="85">
        <f t="shared" si="17"/>
        <v>10.07895154148151</v>
      </c>
      <c r="AD78" s="85">
        <f t="shared" si="18"/>
        <v>11.0221828280006</v>
      </c>
      <c r="AE78" s="85">
        <f t="shared" si="43"/>
        <v>96.854530951334496</v>
      </c>
      <c r="AF78" s="85">
        <f t="shared" si="44"/>
        <v>2.008271350950241</v>
      </c>
      <c r="AG78" s="85">
        <f t="shared" si="45"/>
        <v>110.85401873939269</v>
      </c>
      <c r="AH78" s="110">
        <f t="shared" si="19"/>
        <v>109.01423802863594</v>
      </c>
      <c r="AI78" s="110">
        <f t="shared" si="20"/>
        <v>87.320874175375366</v>
      </c>
      <c r="AJ78" s="111">
        <f t="shared" si="21"/>
        <v>67.319505030823663</v>
      </c>
      <c r="AK78" s="111">
        <f t="shared" si="22"/>
        <v>53.70809339148984</v>
      </c>
      <c r="AL78" s="111">
        <f t="shared" si="23"/>
        <v>32.091257100271434</v>
      </c>
      <c r="AM78" s="111">
        <f t="shared" si="24"/>
        <v>24.218847760265657</v>
      </c>
      <c r="AN78" s="111">
        <f t="shared" si="25"/>
        <v>46.281151710872557</v>
      </c>
      <c r="AO78" s="111">
        <f t="shared" si="26"/>
        <v>75.463271922355119</v>
      </c>
      <c r="AP78" s="111">
        <f t="shared" si="27"/>
        <v>101.80968222840036</v>
      </c>
      <c r="AQ78" s="111">
        <f t="shared" si="28"/>
        <v>100.92649930388355</v>
      </c>
      <c r="AR78" s="111">
        <f t="shared" si="29"/>
        <v>113.64267547751092</v>
      </c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7"/>
      <c r="EA78" s="87"/>
      <c r="EB78" s="87"/>
      <c r="EC78" s="87"/>
      <c r="ED78" s="87"/>
      <c r="EE78" s="87"/>
      <c r="EF78" s="87"/>
      <c r="EG78" s="87"/>
      <c r="EH78" s="87"/>
    </row>
    <row r="79" spans="1:138" s="88" customFormat="1" ht="15" hidden="1" x14ac:dyDescent="0.25">
      <c r="A79" s="106">
        <f t="shared" si="30"/>
        <v>2013</v>
      </c>
      <c r="B79" s="106" t="s">
        <v>14</v>
      </c>
      <c r="C79" s="107">
        <f t="shared" si="31"/>
        <v>118.26905327231815</v>
      </c>
      <c r="D79" s="107">
        <f t="shared" si="32"/>
        <v>118.26905327231815</v>
      </c>
      <c r="E79" s="107">
        <f t="shared" si="33"/>
        <v>94.064610975180216</v>
      </c>
      <c r="F79" s="107">
        <f t="shared" si="34"/>
        <v>86.906076332831972</v>
      </c>
      <c r="G79" s="107">
        <f t="shared" si="35"/>
        <v>61.114910426962844</v>
      </c>
      <c r="H79" s="107">
        <f t="shared" si="36"/>
        <v>49.261893603843816</v>
      </c>
      <c r="I79" s="107">
        <f t="shared" si="37"/>
        <v>37.530526288039262</v>
      </c>
      <c r="J79" s="107">
        <f t="shared" si="38"/>
        <v>41.666520329201255</v>
      </c>
      <c r="K79" s="107">
        <f t="shared" si="39"/>
        <v>65.604441148060047</v>
      </c>
      <c r="L79" s="107">
        <f t="shared" si="40"/>
        <v>104.3721310342241</v>
      </c>
      <c r="M79" s="107">
        <f t="shared" si="41"/>
        <v>123.44356011319586</v>
      </c>
      <c r="N79" s="107">
        <f t="shared" si="42"/>
        <v>144.12147486929825</v>
      </c>
      <c r="O79" s="108"/>
      <c r="P79" s="95"/>
      <c r="Q79" s="85"/>
      <c r="R79" s="100" t="s">
        <v>40</v>
      </c>
      <c r="S79" s="109">
        <f t="shared" si="7"/>
        <v>10.211939250068459</v>
      </c>
      <c r="T79" s="109">
        <f t="shared" si="8"/>
        <v>10.211939250068459</v>
      </c>
      <c r="U79" s="109">
        <f t="shared" si="9"/>
        <v>8.5928754406800341</v>
      </c>
      <c r="V79" s="109">
        <f t="shared" si="10"/>
        <v>8.0951140373758772</v>
      </c>
      <c r="W79" s="109">
        <f t="shared" si="11"/>
        <v>6.2080063253334066</v>
      </c>
      <c r="X79" s="109">
        <f t="shared" si="12"/>
        <v>5.2766899886282506</v>
      </c>
      <c r="Y79" s="109">
        <f t="shared" si="13"/>
        <v>4.2984131388355786</v>
      </c>
      <c r="Z79" s="109">
        <f t="shared" si="14"/>
        <v>4.6508930229646008</v>
      </c>
      <c r="AA79" s="109">
        <f t="shared" si="15"/>
        <v>6.5487922533990863</v>
      </c>
      <c r="AB79" s="109">
        <f t="shared" si="16"/>
        <v>9.2935693648815398</v>
      </c>
      <c r="AC79" s="85">
        <f t="shared" si="17"/>
        <v>10.546986965665781</v>
      </c>
      <c r="AD79" s="85">
        <f t="shared" si="18"/>
        <v>11.853175670187449</v>
      </c>
      <c r="AE79" s="85">
        <f t="shared" si="43"/>
        <v>95.788394708088532</v>
      </c>
      <c r="AF79" s="85">
        <f t="shared" si="44"/>
        <v>2.008271350950241</v>
      </c>
      <c r="AG79" s="85">
        <f t="shared" si="45"/>
        <v>102.6967285107625</v>
      </c>
      <c r="AH79" s="110">
        <f t="shared" si="19"/>
        <v>102.6967285107625</v>
      </c>
      <c r="AI79" s="110">
        <f t="shared" si="20"/>
        <v>81.679252082502344</v>
      </c>
      <c r="AJ79" s="111">
        <f t="shared" si="21"/>
        <v>75.463271922355119</v>
      </c>
      <c r="AK79" s="111">
        <f t="shared" si="22"/>
        <v>53.067993616436532</v>
      </c>
      <c r="AL79" s="111">
        <f t="shared" si="23"/>
        <v>42.77564733448429</v>
      </c>
      <c r="AM79" s="111">
        <f t="shared" si="24"/>
        <v>32.588933135316857</v>
      </c>
      <c r="AN79" s="111">
        <f t="shared" si="25"/>
        <v>36.180346488303947</v>
      </c>
      <c r="AO79" s="111">
        <f t="shared" si="26"/>
        <v>56.966393957425495</v>
      </c>
      <c r="AP79" s="111">
        <f t="shared" si="27"/>
        <v>90.629595049106868</v>
      </c>
      <c r="AQ79" s="111">
        <f t="shared" si="28"/>
        <v>107.1899151010967</v>
      </c>
      <c r="AR79" s="111">
        <f t="shared" si="29"/>
        <v>125.1451970545811</v>
      </c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7"/>
      <c r="EC79" s="87"/>
      <c r="ED79" s="87"/>
      <c r="EE79" s="87"/>
      <c r="EF79" s="87"/>
      <c r="EG79" s="87"/>
      <c r="EH79" s="87"/>
    </row>
    <row r="80" spans="1:138" s="88" customFormat="1" ht="15" hidden="1" x14ac:dyDescent="0.25">
      <c r="A80" s="106">
        <f t="shared" si="30"/>
        <v>2014</v>
      </c>
      <c r="B80" s="106" t="s">
        <v>14</v>
      </c>
      <c r="C80" s="107">
        <f t="shared" si="31"/>
        <v>122.39975913283779</v>
      </c>
      <c r="D80" s="107">
        <f t="shared" si="32"/>
        <v>109.23523543180637</v>
      </c>
      <c r="E80" s="107">
        <f t="shared" si="33"/>
        <v>88.669044194030604</v>
      </c>
      <c r="F80" s="107">
        <f t="shared" si="34"/>
        <v>80.875655279357616</v>
      </c>
      <c r="G80" s="107">
        <f t="shared" si="35"/>
        <v>55.377347032091549</v>
      </c>
      <c r="H80" s="107">
        <f t="shared" si="36"/>
        <v>37.530526288039262</v>
      </c>
      <c r="I80" s="107">
        <f t="shared" si="37"/>
        <v>35.264530819272899</v>
      </c>
      <c r="J80" s="107">
        <f t="shared" si="38"/>
        <v>64.090179003409958</v>
      </c>
      <c r="K80" s="107">
        <f t="shared" si="39"/>
        <v>89.557194120066811</v>
      </c>
      <c r="L80" s="107">
        <f t="shared" si="40"/>
        <v>121.36040811519388</v>
      </c>
      <c r="M80" s="107">
        <f t="shared" si="41"/>
        <v>107.27665120155608</v>
      </c>
      <c r="N80" s="107">
        <f t="shared" si="42"/>
        <v>114.20953673517046</v>
      </c>
      <c r="O80" s="108"/>
      <c r="P80" s="95"/>
      <c r="Q80" s="85"/>
      <c r="R80" s="100" t="s">
        <v>40</v>
      </c>
      <c r="S80" s="109">
        <f t="shared" si="7"/>
        <v>10.479683966716747</v>
      </c>
      <c r="T80" s="109">
        <f t="shared" si="8"/>
        <v>9.6181816753189064</v>
      </c>
      <c r="U80" s="109">
        <f t="shared" si="9"/>
        <v>8.2186075802016365</v>
      </c>
      <c r="V80" s="109">
        <f t="shared" si="10"/>
        <v>7.667918243057767</v>
      </c>
      <c r="W80" s="109">
        <f t="shared" si="11"/>
        <v>5.7633455568929142</v>
      </c>
      <c r="X80" s="109">
        <f t="shared" si="12"/>
        <v>4.2984131388355786</v>
      </c>
      <c r="Y80" s="109">
        <f t="shared" si="13"/>
        <v>4.1012689206967483</v>
      </c>
      <c r="Z80" s="109">
        <f t="shared" si="14"/>
        <v>6.4345106579552542</v>
      </c>
      <c r="AA80" s="109">
        <f t="shared" si="15"/>
        <v>8.2805920018327583</v>
      </c>
      <c r="AB80" s="109">
        <f t="shared" si="16"/>
        <v>10.412527392231876</v>
      </c>
      <c r="AC80" s="85">
        <f t="shared" si="17"/>
        <v>9.487882896261981</v>
      </c>
      <c r="AD80" s="85">
        <f t="shared" si="18"/>
        <v>9.9465569093004316</v>
      </c>
      <c r="AE80" s="85">
        <f t="shared" si="43"/>
        <v>94.709488939302602</v>
      </c>
      <c r="AF80" s="85">
        <f t="shared" si="44"/>
        <v>2.008271350950241</v>
      </c>
      <c r="AG80" s="85">
        <f t="shared" si="45"/>
        <v>106.28354997063201</v>
      </c>
      <c r="AH80" s="110">
        <f t="shared" si="19"/>
        <v>94.852381130670082</v>
      </c>
      <c r="AI80" s="110">
        <f t="shared" si="20"/>
        <v>76.994112212399884</v>
      </c>
      <c r="AJ80" s="111">
        <f t="shared" si="21"/>
        <v>70.226868175144304</v>
      </c>
      <c r="AK80" s="111">
        <f t="shared" si="22"/>
        <v>48.085887359784017</v>
      </c>
      <c r="AL80" s="111">
        <f t="shared" si="23"/>
        <v>32.588933135316857</v>
      </c>
      <c r="AM80" s="111">
        <f t="shared" si="24"/>
        <v>30.621298195966368</v>
      </c>
      <c r="AN80" s="111">
        <f t="shared" si="25"/>
        <v>55.651512641810427</v>
      </c>
      <c r="AO80" s="111">
        <f t="shared" si="26"/>
        <v>77.765320650341636</v>
      </c>
      <c r="AP80" s="111">
        <f t="shared" si="27"/>
        <v>105.38104888236681</v>
      </c>
      <c r="AQ80" s="111">
        <f t="shared" si="28"/>
        <v>93.151681011794992</v>
      </c>
      <c r="AR80" s="111">
        <f t="shared" si="29"/>
        <v>99.171722973257403</v>
      </c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  <c r="DK80" s="87"/>
      <c r="DL80" s="87"/>
      <c r="DM80" s="87"/>
      <c r="DN80" s="87"/>
      <c r="DO80" s="87"/>
      <c r="DP80" s="87"/>
      <c r="DQ80" s="87"/>
      <c r="DR80" s="87"/>
      <c r="DS80" s="87"/>
      <c r="DT80" s="87"/>
      <c r="DU80" s="87"/>
      <c r="DV80" s="87"/>
      <c r="DW80" s="87"/>
      <c r="DX80" s="87"/>
      <c r="DY80" s="87"/>
      <c r="DZ80" s="87"/>
      <c r="EA80" s="87"/>
      <c r="EB80" s="87"/>
      <c r="EC80" s="87"/>
      <c r="ED80" s="87"/>
      <c r="EE80" s="87"/>
      <c r="EF80" s="87"/>
      <c r="EG80" s="87"/>
      <c r="EH80" s="87"/>
    </row>
    <row r="81" spans="1:138" s="88" customFormat="1" ht="15" hidden="1" x14ac:dyDescent="0.25">
      <c r="A81" s="106">
        <f t="shared" si="30"/>
        <v>2015</v>
      </c>
      <c r="B81" s="106" t="s">
        <v>14</v>
      </c>
      <c r="C81" s="107">
        <f t="shared" si="31"/>
        <v>122.39975913283779</v>
      </c>
      <c r="D81" s="107">
        <f t="shared" si="32"/>
        <v>114.20953673517046</v>
      </c>
      <c r="E81" s="107">
        <f t="shared" si="33"/>
        <v>102.45801975280261</v>
      </c>
      <c r="F81" s="107">
        <f t="shared" si="34"/>
        <v>88.669044194030604</v>
      </c>
      <c r="G81" s="107">
        <f t="shared" si="35"/>
        <v>58.210637848723479</v>
      </c>
      <c r="H81" s="107">
        <f t="shared" si="36"/>
        <v>42.888101181703995</v>
      </c>
      <c r="I81" s="107">
        <f t="shared" si="37"/>
        <v>36.388672983215173</v>
      </c>
      <c r="J81" s="107">
        <f t="shared" si="38"/>
        <v>63.33970521861967</v>
      </c>
      <c r="K81" s="107">
        <f t="shared" si="39"/>
        <v>75.879977906673687</v>
      </c>
      <c r="L81" s="107">
        <f t="shared" si="40"/>
        <v>83.433463408576401</v>
      </c>
      <c r="M81" s="107">
        <f t="shared" si="41"/>
        <v>98.68315627299836</v>
      </c>
      <c r="N81" s="107">
        <f t="shared" si="42"/>
        <v>121.36040811519388</v>
      </c>
      <c r="O81" s="108"/>
      <c r="P81" s="95"/>
      <c r="Q81" s="85"/>
      <c r="R81" s="100" t="s">
        <v>40</v>
      </c>
      <c r="S81" s="109">
        <f t="shared" ref="S81:AD81" si="46">(B113/5)^1.514</f>
        <v>10.479683966716747</v>
      </c>
      <c r="T81" s="109">
        <f t="shared" si="46"/>
        <v>9.9465569093004316</v>
      </c>
      <c r="U81" s="109">
        <f t="shared" si="46"/>
        <v>9.1647873536069007</v>
      </c>
      <c r="V81" s="109">
        <f t="shared" si="46"/>
        <v>8.2186075802016365</v>
      </c>
      <c r="W81" s="109">
        <f t="shared" si="46"/>
        <v>5.9842736733141182</v>
      </c>
      <c r="X81" s="109">
        <f t="shared" si="46"/>
        <v>4.7533222642314765</v>
      </c>
      <c r="Y81" s="109">
        <f t="shared" si="46"/>
        <v>4.1994482599666512</v>
      </c>
      <c r="Z81" s="109">
        <f t="shared" si="46"/>
        <v>6.3776264826534224</v>
      </c>
      <c r="AA81" s="109">
        <f t="shared" si="46"/>
        <v>7.3080584296507602</v>
      </c>
      <c r="AB81" s="109">
        <f t="shared" si="46"/>
        <v>7.8500390118728482</v>
      </c>
      <c r="AC81" s="85">
        <f t="shared" si="46"/>
        <v>8.9090604735770054</v>
      </c>
      <c r="AD81" s="85">
        <f t="shared" si="46"/>
        <v>10.412527392231876</v>
      </c>
      <c r="AE81" s="85">
        <f t="shared" si="43"/>
        <v>93.603991797323872</v>
      </c>
      <c r="AF81" s="85">
        <f t="shared" si="44"/>
        <v>2.008271350950241</v>
      </c>
      <c r="AG81" s="85">
        <f t="shared" ref="AG81:AR81" si="47">16*(10*B113/$AE$52)^$AF$52</f>
        <v>106.28354997063201</v>
      </c>
      <c r="AH81" s="110">
        <f t="shared" si="47"/>
        <v>99.171722973257403</v>
      </c>
      <c r="AI81" s="110">
        <f t="shared" si="47"/>
        <v>88.967512186611017</v>
      </c>
      <c r="AJ81" s="111">
        <f t="shared" si="47"/>
        <v>76.994112212399884</v>
      </c>
      <c r="AK81" s="111">
        <f t="shared" si="47"/>
        <v>50.546122643123262</v>
      </c>
      <c r="AL81" s="111">
        <f t="shared" si="47"/>
        <v>37.24108345788602</v>
      </c>
      <c r="AM81" s="111">
        <f t="shared" si="47"/>
        <v>31.597426096069395</v>
      </c>
      <c r="AN81" s="111">
        <f t="shared" si="47"/>
        <v>54.999852715577703</v>
      </c>
      <c r="AO81" s="111">
        <f t="shared" si="47"/>
        <v>65.8889648210979</v>
      </c>
      <c r="AP81" s="111">
        <f t="shared" si="47"/>
        <v>72.447893200382111</v>
      </c>
      <c r="AQ81" s="111">
        <f t="shared" si="47"/>
        <v>85.68967982705</v>
      </c>
      <c r="AR81" s="111">
        <f t="shared" si="47"/>
        <v>105.38104888236681</v>
      </c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  <c r="DK81" s="87"/>
      <c r="DL81" s="87"/>
      <c r="DM81" s="87"/>
      <c r="DN81" s="87"/>
      <c r="DO81" s="87"/>
      <c r="DP81" s="87"/>
      <c r="DQ81" s="87"/>
      <c r="DR81" s="87"/>
      <c r="DS81" s="87"/>
      <c r="DT81" s="87"/>
      <c r="DU81" s="87"/>
      <c r="DV81" s="87"/>
      <c r="DW81" s="87"/>
      <c r="DX81" s="87"/>
      <c r="DY81" s="87"/>
      <c r="DZ81" s="87"/>
      <c r="EA81" s="87"/>
      <c r="EB81" s="87"/>
      <c r="EC81" s="87"/>
      <c r="ED81" s="87"/>
      <c r="EE81" s="87"/>
      <c r="EF81" s="87"/>
      <c r="EG81" s="87"/>
      <c r="EH81" s="87"/>
    </row>
    <row r="82" spans="1:138" s="88" customFormat="1" ht="16.5" hidden="1" thickBot="1" x14ac:dyDescent="0.25">
      <c r="A82" s="89"/>
      <c r="B82" s="89"/>
      <c r="C82" s="89"/>
      <c r="D82" s="89"/>
      <c r="E82" s="89"/>
      <c r="F82" s="89"/>
      <c r="G82" s="89"/>
      <c r="H82" s="86"/>
      <c r="I82" s="85"/>
      <c r="J82" s="85"/>
      <c r="K82" s="85"/>
      <c r="L82" s="102"/>
      <c r="M82" s="103"/>
      <c r="N82" s="85"/>
      <c r="O82" s="95"/>
      <c r="P82" s="9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/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7"/>
      <c r="EC82" s="87"/>
      <c r="ED82" s="87"/>
      <c r="EE82" s="87"/>
      <c r="EF82" s="87"/>
      <c r="EG82" s="87"/>
      <c r="EH82" s="87"/>
    </row>
    <row r="83" spans="1:138" s="88" customFormat="1" ht="18" hidden="1" customHeight="1" thickBot="1" x14ac:dyDescent="0.25">
      <c r="A83" s="112"/>
      <c r="B83" s="113" t="s">
        <v>0</v>
      </c>
      <c r="C83" s="113" t="s">
        <v>1</v>
      </c>
      <c r="D83" s="113" t="s">
        <v>2</v>
      </c>
      <c r="E83" s="113" t="s">
        <v>3</v>
      </c>
      <c r="F83" s="113" t="s">
        <v>4</v>
      </c>
      <c r="G83" s="113" t="s">
        <v>5</v>
      </c>
      <c r="H83" s="113" t="s">
        <v>6</v>
      </c>
      <c r="I83" s="113" t="s">
        <v>7</v>
      </c>
      <c r="J83" s="113" t="s">
        <v>8</v>
      </c>
      <c r="K83" s="113" t="s">
        <v>9</v>
      </c>
      <c r="L83" s="113" t="s">
        <v>10</v>
      </c>
      <c r="M83" s="113" t="s">
        <v>11</v>
      </c>
      <c r="N83" s="114" t="s">
        <v>12</v>
      </c>
      <c r="O83" s="87"/>
      <c r="P83" s="86"/>
      <c r="Q83" s="115"/>
      <c r="R83" s="113" t="s">
        <v>0</v>
      </c>
      <c r="S83" s="113" t="s">
        <v>1</v>
      </c>
      <c r="T83" s="113" t="s">
        <v>2</v>
      </c>
      <c r="U83" s="113" t="s">
        <v>3</v>
      </c>
      <c r="V83" s="113" t="s">
        <v>4</v>
      </c>
      <c r="W83" s="113" t="s">
        <v>5</v>
      </c>
      <c r="X83" s="113" t="s">
        <v>6</v>
      </c>
      <c r="Y83" s="113" t="s">
        <v>7</v>
      </c>
      <c r="Z83" s="113" t="s">
        <v>8</v>
      </c>
      <c r="AA83" s="113" t="s">
        <v>9</v>
      </c>
      <c r="AB83" s="113" t="s">
        <v>10</v>
      </c>
      <c r="AC83" s="113" t="s">
        <v>11</v>
      </c>
      <c r="AD83" s="114" t="s">
        <v>12</v>
      </c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  <c r="DK83" s="87"/>
      <c r="DL83" s="87"/>
      <c r="DM83" s="87"/>
      <c r="DN83" s="87"/>
      <c r="DO83" s="87"/>
      <c r="DP83" s="87"/>
      <c r="DQ83" s="87"/>
      <c r="DR83" s="87"/>
      <c r="DS83" s="87"/>
      <c r="DT83" s="87"/>
      <c r="DU83" s="87"/>
      <c r="DV83" s="87"/>
      <c r="DW83" s="87"/>
      <c r="DX83" s="87"/>
      <c r="DY83" s="87"/>
      <c r="DZ83" s="87"/>
      <c r="EA83" s="87"/>
      <c r="EB83" s="87"/>
      <c r="EC83" s="87"/>
      <c r="ED83" s="87"/>
      <c r="EE83" s="87"/>
      <c r="EF83" s="87"/>
      <c r="EG83" s="87"/>
      <c r="EH83" s="87"/>
    </row>
    <row r="84" spans="1:138" s="88" customFormat="1" ht="13.5" hidden="1" thickBot="1" x14ac:dyDescent="0.25">
      <c r="A84" s="116" t="s">
        <v>32</v>
      </c>
      <c r="B84" s="117">
        <f>IF(B13="S/D",B$43,B13)</f>
        <v>23.3</v>
      </c>
      <c r="C84" s="117">
        <f t="shared" ref="C84:M84" si="48">IF(C13="S/D",C$43,C13)</f>
        <v>20.8</v>
      </c>
      <c r="D84" s="117">
        <f t="shared" si="48"/>
        <v>20.3</v>
      </c>
      <c r="E84" s="117">
        <f t="shared" si="48"/>
        <v>19.8</v>
      </c>
      <c r="F84" s="117">
        <f t="shared" si="48"/>
        <v>16.8</v>
      </c>
      <c r="G84" s="117">
        <f t="shared" si="48"/>
        <v>14.4</v>
      </c>
      <c r="H84" s="117">
        <f t="shared" si="48"/>
        <v>14.4</v>
      </c>
      <c r="I84" s="117">
        <f t="shared" si="48"/>
        <v>15</v>
      </c>
      <c r="J84" s="117">
        <f t="shared" si="48"/>
        <v>17.600000000000001</v>
      </c>
      <c r="K84" s="117">
        <f t="shared" si="48"/>
        <v>20.6</v>
      </c>
      <c r="L84" s="117">
        <f t="shared" si="48"/>
        <v>22.1</v>
      </c>
      <c r="M84" s="117">
        <f t="shared" si="48"/>
        <v>23.5</v>
      </c>
      <c r="N84" s="118">
        <f>AVERAGE(B84:M84)</f>
        <v>19.05</v>
      </c>
      <c r="O84" s="87"/>
      <c r="P84" s="119">
        <f>P13</f>
        <v>1986</v>
      </c>
      <c r="Q84" s="116" t="s">
        <v>13</v>
      </c>
      <c r="R84" s="117">
        <f>IF(Q13="S/D",Q$43,Q13)</f>
        <v>80</v>
      </c>
      <c r="S84" s="117">
        <f t="shared" ref="S84:AC84" si="49">IF(R13="S/D",R$43,R13)</f>
        <v>106</v>
      </c>
      <c r="T84" s="117">
        <f t="shared" si="49"/>
        <v>51</v>
      </c>
      <c r="U84" s="117">
        <f t="shared" si="49"/>
        <v>23</v>
      </c>
      <c r="V84" s="117">
        <f t="shared" si="49"/>
        <v>0</v>
      </c>
      <c r="W84" s="117">
        <f t="shared" si="49"/>
        <v>4</v>
      </c>
      <c r="X84" s="117">
        <f t="shared" si="49"/>
        <v>2</v>
      </c>
      <c r="Y84" s="117">
        <f t="shared" si="49"/>
        <v>7</v>
      </c>
      <c r="Z84" s="117">
        <f t="shared" si="49"/>
        <v>2</v>
      </c>
      <c r="AA84" s="117">
        <f t="shared" si="49"/>
        <v>50</v>
      </c>
      <c r="AB84" s="117">
        <f t="shared" si="49"/>
        <v>61</v>
      </c>
      <c r="AC84" s="117">
        <f t="shared" si="49"/>
        <v>251</v>
      </c>
      <c r="AD84" s="118">
        <f t="shared" ref="AD84:AD102" si="50">SUM(R84:AC84)</f>
        <v>637</v>
      </c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  <c r="DK84" s="87"/>
      <c r="DL84" s="87"/>
      <c r="DM84" s="87"/>
      <c r="DN84" s="87"/>
      <c r="DO84" s="87"/>
      <c r="DP84" s="87"/>
      <c r="DQ84" s="87"/>
      <c r="DR84" s="87"/>
      <c r="DS84" s="87"/>
      <c r="DT84" s="87"/>
      <c r="DU84" s="87"/>
      <c r="DV84" s="87"/>
      <c r="DW84" s="87"/>
      <c r="DX84" s="87"/>
      <c r="DY84" s="87"/>
      <c r="DZ84" s="87"/>
      <c r="EA84" s="87"/>
      <c r="EB84" s="87"/>
      <c r="EC84" s="87"/>
      <c r="ED84" s="87"/>
      <c r="EE84" s="87"/>
      <c r="EF84" s="87"/>
      <c r="EG84" s="87"/>
      <c r="EH84" s="87"/>
    </row>
    <row r="85" spans="1:138" s="88" customFormat="1" ht="13.5" hidden="1" thickBot="1" x14ac:dyDescent="0.25">
      <c r="A85" s="116" t="s">
        <v>32</v>
      </c>
      <c r="B85" s="117">
        <f t="shared" ref="B85:M85" si="51">IF(B14="S/D",B$43,B14)</f>
        <v>22.9</v>
      </c>
      <c r="C85" s="117">
        <f t="shared" si="51"/>
        <v>21</v>
      </c>
      <c r="D85" s="117">
        <f t="shared" si="51"/>
        <v>21.5</v>
      </c>
      <c r="E85" s="117">
        <f t="shared" si="51"/>
        <v>18.5</v>
      </c>
      <c r="F85" s="117">
        <f t="shared" si="51"/>
        <v>12.3</v>
      </c>
      <c r="G85" s="117">
        <f t="shared" si="51"/>
        <v>12.5</v>
      </c>
      <c r="H85" s="117">
        <f t="shared" si="51"/>
        <v>15.1</v>
      </c>
      <c r="I85" s="117">
        <f t="shared" si="51"/>
        <v>14.3</v>
      </c>
      <c r="J85" s="117">
        <f t="shared" si="51"/>
        <v>16.7</v>
      </c>
      <c r="K85" s="117">
        <f t="shared" si="51"/>
        <v>21.2</v>
      </c>
      <c r="L85" s="117">
        <f t="shared" si="51"/>
        <v>22.3</v>
      </c>
      <c r="M85" s="117">
        <f t="shared" si="51"/>
        <v>21.6</v>
      </c>
      <c r="N85" s="118">
        <f t="shared" ref="N85:N113" si="52">AVERAGE(B85:M85)</f>
        <v>18.324999999999999</v>
      </c>
      <c r="O85" s="87"/>
      <c r="P85" s="119">
        <f t="shared" ref="P85:P113" si="53">P14</f>
        <v>1987</v>
      </c>
      <c r="Q85" s="116" t="s">
        <v>13</v>
      </c>
      <c r="R85" s="117">
        <f>IF(Q14="S/D",Q$43,Q14)</f>
        <v>315</v>
      </c>
      <c r="S85" s="117">
        <f t="shared" ref="S85:AC85" si="54">IF(R14="S/D",R$43,R14)</f>
        <v>22</v>
      </c>
      <c r="T85" s="117">
        <f t="shared" si="54"/>
        <v>73</v>
      </c>
      <c r="U85" s="117">
        <f t="shared" si="54"/>
        <v>53</v>
      </c>
      <c r="V85" s="117">
        <f t="shared" si="54"/>
        <v>11</v>
      </c>
      <c r="W85" s="117">
        <f t="shared" si="54"/>
        <v>3</v>
      </c>
      <c r="X85" s="117">
        <f t="shared" si="54"/>
        <v>1</v>
      </c>
      <c r="Y85" s="117">
        <f t="shared" si="54"/>
        <v>1</v>
      </c>
      <c r="Z85" s="117">
        <f t="shared" si="54"/>
        <v>1</v>
      </c>
      <c r="AA85" s="117">
        <f t="shared" si="54"/>
        <v>4</v>
      </c>
      <c r="AB85" s="117">
        <f t="shared" si="54"/>
        <v>89</v>
      </c>
      <c r="AC85" s="117">
        <f t="shared" si="54"/>
        <v>101</v>
      </c>
      <c r="AD85" s="118">
        <f t="shared" si="50"/>
        <v>674</v>
      </c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  <c r="DK85" s="87"/>
      <c r="DL85" s="87"/>
      <c r="DM85" s="87"/>
      <c r="DN85" s="87"/>
      <c r="DO85" s="87"/>
      <c r="DP85" s="87"/>
      <c r="DQ85" s="87"/>
      <c r="DR85" s="87"/>
      <c r="DS85" s="87"/>
      <c r="DT85" s="87"/>
      <c r="DU85" s="87"/>
      <c r="DV85" s="87"/>
      <c r="DW85" s="87"/>
      <c r="DX85" s="87"/>
      <c r="DY85" s="87"/>
      <c r="DZ85" s="87"/>
      <c r="EA85" s="87"/>
      <c r="EB85" s="87"/>
      <c r="EC85" s="87"/>
      <c r="ED85" s="87"/>
      <c r="EE85" s="87"/>
      <c r="EF85" s="87"/>
      <c r="EG85" s="87"/>
      <c r="EH85" s="87"/>
    </row>
    <row r="86" spans="1:138" s="88" customFormat="1" ht="13.5" hidden="1" thickBot="1" x14ac:dyDescent="0.25">
      <c r="A86" s="116" t="s">
        <v>32</v>
      </c>
      <c r="B86" s="117">
        <f t="shared" ref="B86:M86" si="55">IF(B15="S/D",B$43,B15)</f>
        <v>22.8</v>
      </c>
      <c r="C86" s="117">
        <f t="shared" si="55"/>
        <v>20.8</v>
      </c>
      <c r="D86" s="117">
        <f t="shared" si="55"/>
        <v>22.8</v>
      </c>
      <c r="E86" s="117">
        <f t="shared" si="55"/>
        <v>18.399999999999999</v>
      </c>
      <c r="F86" s="117">
        <f t="shared" si="55"/>
        <v>13</v>
      </c>
      <c r="G86" s="117">
        <f t="shared" si="55"/>
        <v>11.4</v>
      </c>
      <c r="H86" s="117">
        <f t="shared" si="55"/>
        <v>10.4</v>
      </c>
      <c r="I86" s="117">
        <f t="shared" si="55"/>
        <v>15.2</v>
      </c>
      <c r="J86" s="117">
        <f t="shared" si="55"/>
        <v>16.7</v>
      </c>
      <c r="K86" s="117">
        <f t="shared" si="55"/>
        <v>20.3</v>
      </c>
      <c r="L86" s="117">
        <f t="shared" si="55"/>
        <v>24</v>
      </c>
      <c r="M86" s="117">
        <f t="shared" si="55"/>
        <v>23.8</v>
      </c>
      <c r="N86" s="118">
        <f t="shared" si="52"/>
        <v>18.3</v>
      </c>
      <c r="O86" s="87"/>
      <c r="P86" s="119">
        <f t="shared" si="53"/>
        <v>1988</v>
      </c>
      <c r="Q86" s="116" t="s">
        <v>13</v>
      </c>
      <c r="R86" s="117">
        <f t="shared" ref="R86:AC86" si="56">IF(Q15="S/D",Q$43,Q15)</f>
        <v>190</v>
      </c>
      <c r="S86" s="117">
        <f t="shared" si="56"/>
        <v>143</v>
      </c>
      <c r="T86" s="117">
        <f t="shared" si="56"/>
        <v>127</v>
      </c>
      <c r="U86" s="117">
        <f t="shared" si="56"/>
        <v>8</v>
      </c>
      <c r="V86" s="117">
        <f t="shared" si="56"/>
        <v>11</v>
      </c>
      <c r="W86" s="117">
        <f t="shared" si="56"/>
        <v>3</v>
      </c>
      <c r="X86" s="117">
        <f t="shared" si="56"/>
        <v>6</v>
      </c>
      <c r="Y86" s="117">
        <f t="shared" si="56"/>
        <v>1</v>
      </c>
      <c r="Z86" s="117">
        <f t="shared" si="56"/>
        <v>2.5</v>
      </c>
      <c r="AA86" s="117">
        <f t="shared" si="56"/>
        <v>4</v>
      </c>
      <c r="AB86" s="117">
        <f t="shared" si="56"/>
        <v>28</v>
      </c>
      <c r="AC86" s="117">
        <f t="shared" si="56"/>
        <v>152</v>
      </c>
      <c r="AD86" s="118">
        <f t="shared" si="50"/>
        <v>675.5</v>
      </c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  <c r="DK86" s="87"/>
      <c r="DL86" s="87"/>
      <c r="DM86" s="87"/>
      <c r="DN86" s="87"/>
      <c r="DO86" s="87"/>
      <c r="DP86" s="87"/>
      <c r="DQ86" s="87"/>
      <c r="DR86" s="87"/>
      <c r="DS86" s="87"/>
      <c r="DT86" s="87"/>
      <c r="DU86" s="87"/>
      <c r="DV86" s="87"/>
      <c r="DW86" s="87"/>
      <c r="DX86" s="87"/>
      <c r="DY86" s="87"/>
      <c r="DZ86" s="87"/>
      <c r="EA86" s="87"/>
      <c r="EB86" s="87"/>
      <c r="EC86" s="87"/>
      <c r="ED86" s="87"/>
      <c r="EE86" s="87"/>
      <c r="EF86" s="87"/>
      <c r="EG86" s="87"/>
      <c r="EH86" s="87"/>
    </row>
    <row r="87" spans="1:138" s="88" customFormat="1" ht="13.5" hidden="1" thickBot="1" x14ac:dyDescent="0.25">
      <c r="A87" s="116" t="s">
        <v>32</v>
      </c>
      <c r="B87" s="117">
        <f t="shared" ref="B87:M87" si="57">IF(B16="S/D",B$43,B16)</f>
        <v>23.4</v>
      </c>
      <c r="C87" s="117">
        <f t="shared" si="57"/>
        <v>23.9</v>
      </c>
      <c r="D87" s="117">
        <f t="shared" si="57"/>
        <v>20.6</v>
      </c>
      <c r="E87" s="117">
        <f t="shared" si="57"/>
        <v>18.7</v>
      </c>
      <c r="F87" s="117">
        <f t="shared" si="57"/>
        <v>14.3</v>
      </c>
      <c r="G87" s="117">
        <f t="shared" si="57"/>
        <v>14.9</v>
      </c>
      <c r="H87" s="117">
        <f t="shared" si="57"/>
        <v>12.8</v>
      </c>
      <c r="I87" s="117">
        <f t="shared" si="57"/>
        <v>16.3</v>
      </c>
      <c r="J87" s="117">
        <f t="shared" si="57"/>
        <v>15.8</v>
      </c>
      <c r="K87" s="117">
        <f t="shared" si="57"/>
        <v>20.8</v>
      </c>
      <c r="L87" s="117">
        <f t="shared" si="57"/>
        <v>22.9</v>
      </c>
      <c r="M87" s="117">
        <f t="shared" si="57"/>
        <v>24</v>
      </c>
      <c r="N87" s="118">
        <f t="shared" si="52"/>
        <v>19.033333333333339</v>
      </c>
      <c r="O87" s="87"/>
      <c r="P87" s="119">
        <f t="shared" si="53"/>
        <v>1989</v>
      </c>
      <c r="Q87" s="116" t="s">
        <v>13</v>
      </c>
      <c r="R87" s="117">
        <f t="shared" ref="R87:AC87" si="58">IF(Q16="S/D",Q$43,Q16)</f>
        <v>85</v>
      </c>
      <c r="S87" s="117">
        <f t="shared" si="58"/>
        <v>50</v>
      </c>
      <c r="T87" s="117">
        <f t="shared" si="58"/>
        <v>119</v>
      </c>
      <c r="U87" s="117">
        <f t="shared" si="58"/>
        <v>49</v>
      </c>
      <c r="V87" s="117">
        <f t="shared" si="58"/>
        <v>7.5</v>
      </c>
      <c r="W87" s="117">
        <f t="shared" si="58"/>
        <v>0</v>
      </c>
      <c r="X87" s="117">
        <f t="shared" si="58"/>
        <v>5</v>
      </c>
      <c r="Y87" s="117">
        <f t="shared" si="58"/>
        <v>1</v>
      </c>
      <c r="Z87" s="117">
        <f t="shared" si="58"/>
        <v>3</v>
      </c>
      <c r="AA87" s="117">
        <f t="shared" si="58"/>
        <v>22</v>
      </c>
      <c r="AB87" s="117">
        <f t="shared" si="58"/>
        <v>49</v>
      </c>
      <c r="AC87" s="117">
        <f t="shared" si="58"/>
        <v>119</v>
      </c>
      <c r="AD87" s="118">
        <f t="shared" si="50"/>
        <v>509.5</v>
      </c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  <c r="DK87" s="87"/>
      <c r="DL87" s="87"/>
      <c r="DM87" s="87"/>
      <c r="DN87" s="87"/>
      <c r="DO87" s="87"/>
      <c r="DP87" s="87"/>
      <c r="DQ87" s="87"/>
      <c r="DR87" s="87"/>
      <c r="DS87" s="87"/>
      <c r="DT87" s="87"/>
      <c r="DU87" s="87"/>
      <c r="DV87" s="87"/>
      <c r="DW87" s="87"/>
      <c r="DX87" s="87"/>
      <c r="DY87" s="87"/>
      <c r="DZ87" s="87"/>
      <c r="EA87" s="87"/>
      <c r="EB87" s="87"/>
      <c r="EC87" s="87"/>
      <c r="ED87" s="87"/>
      <c r="EE87" s="87"/>
      <c r="EF87" s="87"/>
      <c r="EG87" s="87"/>
      <c r="EH87" s="87"/>
    </row>
    <row r="88" spans="1:138" s="88" customFormat="1" ht="13.5" hidden="1" thickBot="1" x14ac:dyDescent="0.25">
      <c r="A88" s="116" t="s">
        <v>32</v>
      </c>
      <c r="B88" s="117">
        <f t="shared" ref="B88:M88" si="59">IF(B17="S/D",B$43,B17)</f>
        <v>25.1</v>
      </c>
      <c r="C88" s="117">
        <f t="shared" si="59"/>
        <v>22.7</v>
      </c>
      <c r="D88" s="117">
        <f t="shared" si="59"/>
        <v>21.9</v>
      </c>
      <c r="E88" s="117">
        <f t="shared" si="59"/>
        <v>19.7</v>
      </c>
      <c r="F88" s="117">
        <f t="shared" si="59"/>
        <v>16.100000000000001</v>
      </c>
      <c r="G88" s="117">
        <f t="shared" si="59"/>
        <v>12.8</v>
      </c>
      <c r="H88" s="117">
        <f t="shared" si="59"/>
        <v>12.4</v>
      </c>
      <c r="I88" s="117">
        <f t="shared" si="59"/>
        <v>18.3</v>
      </c>
      <c r="J88" s="117">
        <f t="shared" si="59"/>
        <v>17.399999999999999</v>
      </c>
      <c r="K88" s="117">
        <f t="shared" si="59"/>
        <v>23.1</v>
      </c>
      <c r="L88" s="117">
        <f t="shared" si="59"/>
        <v>24.5</v>
      </c>
      <c r="M88" s="117">
        <f t="shared" si="59"/>
        <v>23.8</v>
      </c>
      <c r="N88" s="118">
        <f t="shared" si="52"/>
        <v>19.816666666666666</v>
      </c>
      <c r="O88" s="87"/>
      <c r="P88" s="119">
        <f t="shared" si="53"/>
        <v>1990</v>
      </c>
      <c r="Q88" s="116" t="s">
        <v>13</v>
      </c>
      <c r="R88" s="117">
        <f t="shared" ref="R88:AC88" si="60">IF(Q17="S/D",Q$43,Q17)</f>
        <v>153</v>
      </c>
      <c r="S88" s="117">
        <f t="shared" si="60"/>
        <v>217</v>
      </c>
      <c r="T88" s="117">
        <f t="shared" si="60"/>
        <v>121</v>
      </c>
      <c r="U88" s="117">
        <f t="shared" si="60"/>
        <v>88</v>
      </c>
      <c r="V88" s="117">
        <f t="shared" si="60"/>
        <v>7</v>
      </c>
      <c r="W88" s="117">
        <f t="shared" si="60"/>
        <v>3</v>
      </c>
      <c r="X88" s="117">
        <f t="shared" si="60"/>
        <v>2.5</v>
      </c>
      <c r="Y88" s="117">
        <f t="shared" si="60"/>
        <v>1</v>
      </c>
      <c r="Z88" s="117">
        <f t="shared" si="60"/>
        <v>1</v>
      </c>
      <c r="AA88" s="117">
        <f t="shared" si="60"/>
        <v>15</v>
      </c>
      <c r="AB88" s="117">
        <f t="shared" si="60"/>
        <v>11</v>
      </c>
      <c r="AC88" s="117">
        <f t="shared" si="60"/>
        <v>138</v>
      </c>
      <c r="AD88" s="118">
        <f t="shared" si="50"/>
        <v>757.5</v>
      </c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  <c r="DK88" s="87"/>
      <c r="DL88" s="87"/>
      <c r="DM88" s="87"/>
      <c r="DN88" s="87"/>
      <c r="DO88" s="87"/>
      <c r="DP88" s="87"/>
      <c r="DQ88" s="87"/>
      <c r="DR88" s="87"/>
      <c r="DS88" s="87"/>
      <c r="DT88" s="87"/>
      <c r="DU88" s="87"/>
      <c r="DV88" s="87"/>
      <c r="DW88" s="87"/>
      <c r="DX88" s="87"/>
      <c r="DY88" s="87"/>
      <c r="DZ88" s="87"/>
      <c r="EA88" s="87"/>
      <c r="EB88" s="87"/>
      <c r="EC88" s="87"/>
      <c r="ED88" s="87"/>
      <c r="EE88" s="87"/>
      <c r="EF88" s="87"/>
      <c r="EG88" s="87"/>
      <c r="EH88" s="87"/>
    </row>
    <row r="89" spans="1:138" s="88" customFormat="1" ht="13.5" hidden="1" thickBot="1" x14ac:dyDescent="0.25">
      <c r="A89" s="116" t="s">
        <v>32</v>
      </c>
      <c r="B89" s="117">
        <f t="shared" ref="B89:M89" si="61">IF(B18="S/D",B$43,B18)</f>
        <v>21.8</v>
      </c>
      <c r="C89" s="117">
        <f t="shared" si="61"/>
        <v>21.7</v>
      </c>
      <c r="D89" s="117">
        <f t="shared" si="61"/>
        <v>21.3</v>
      </c>
      <c r="E89" s="117">
        <f t="shared" si="61"/>
        <v>19.2</v>
      </c>
      <c r="F89" s="117">
        <f t="shared" si="61"/>
        <v>17.399999999999999</v>
      </c>
      <c r="G89" s="117">
        <f t="shared" si="61"/>
        <v>13.4</v>
      </c>
      <c r="H89" s="117">
        <f t="shared" si="61"/>
        <v>12.5</v>
      </c>
      <c r="I89" s="117">
        <f t="shared" si="61"/>
        <v>14.5</v>
      </c>
      <c r="J89" s="117">
        <f t="shared" si="61"/>
        <v>17.600000000000001</v>
      </c>
      <c r="K89" s="117">
        <f t="shared" si="61"/>
        <v>18.899999999999999</v>
      </c>
      <c r="L89" s="117">
        <f t="shared" si="61"/>
        <v>20.399999999999999</v>
      </c>
      <c r="M89" s="117">
        <f t="shared" si="61"/>
        <v>23</v>
      </c>
      <c r="N89" s="118">
        <f t="shared" si="52"/>
        <v>18.475000000000001</v>
      </c>
      <c r="O89" s="87"/>
      <c r="P89" s="119">
        <f t="shared" si="53"/>
        <v>1991</v>
      </c>
      <c r="Q89" s="116" t="s">
        <v>13</v>
      </c>
      <c r="R89" s="117">
        <f t="shared" ref="R89:AC89" si="62">IF(Q18="S/D",Q$43,Q18)</f>
        <v>219</v>
      </c>
      <c r="S89" s="117">
        <f t="shared" si="62"/>
        <v>243</v>
      </c>
      <c r="T89" s="117">
        <f t="shared" si="62"/>
        <v>122</v>
      </c>
      <c r="U89" s="117">
        <f t="shared" si="62"/>
        <v>50</v>
      </c>
      <c r="V89" s="117">
        <f t="shared" si="62"/>
        <v>6</v>
      </c>
      <c r="W89" s="117">
        <f t="shared" si="62"/>
        <v>1</v>
      </c>
      <c r="X89" s="117">
        <f t="shared" si="62"/>
        <v>2.5</v>
      </c>
      <c r="Y89" s="117">
        <f t="shared" si="62"/>
        <v>1</v>
      </c>
      <c r="Z89" s="117">
        <f t="shared" si="62"/>
        <v>2.5</v>
      </c>
      <c r="AA89" s="117">
        <f t="shared" si="62"/>
        <v>15</v>
      </c>
      <c r="AB89" s="117">
        <f t="shared" si="62"/>
        <v>119</v>
      </c>
      <c r="AC89" s="117">
        <f t="shared" si="62"/>
        <v>46</v>
      </c>
      <c r="AD89" s="118">
        <f t="shared" si="50"/>
        <v>827</v>
      </c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  <c r="DK89" s="87"/>
      <c r="DL89" s="87"/>
      <c r="DM89" s="87"/>
      <c r="DN89" s="87"/>
      <c r="DO89" s="87"/>
      <c r="DP89" s="87"/>
      <c r="DQ89" s="87"/>
      <c r="DR89" s="87"/>
      <c r="DS89" s="87"/>
      <c r="DT89" s="87"/>
      <c r="DU89" s="87"/>
      <c r="DV89" s="87"/>
      <c r="DW89" s="87"/>
      <c r="DX89" s="87"/>
      <c r="DY89" s="87"/>
      <c r="DZ89" s="87"/>
      <c r="EA89" s="87"/>
      <c r="EB89" s="87"/>
      <c r="EC89" s="87"/>
      <c r="ED89" s="87"/>
      <c r="EE89" s="87"/>
      <c r="EF89" s="87"/>
      <c r="EG89" s="87"/>
      <c r="EH89" s="87"/>
    </row>
    <row r="90" spans="1:138" s="88" customFormat="1" ht="13.5" hidden="1" thickBot="1" x14ac:dyDescent="0.25">
      <c r="A90" s="116" t="s">
        <v>32</v>
      </c>
      <c r="B90" s="117">
        <f t="shared" ref="B90:M90" si="63">IF(B19="S/D",B$43,B19)</f>
        <v>22.2</v>
      </c>
      <c r="C90" s="117">
        <f t="shared" si="63"/>
        <v>21.7</v>
      </c>
      <c r="D90" s="117">
        <f t="shared" si="63"/>
        <v>21.4</v>
      </c>
      <c r="E90" s="117">
        <f t="shared" si="63"/>
        <v>18.5</v>
      </c>
      <c r="F90" s="117">
        <f t="shared" si="63"/>
        <v>14.7</v>
      </c>
      <c r="G90" s="117">
        <f t="shared" si="63"/>
        <v>14</v>
      </c>
      <c r="H90" s="117">
        <f t="shared" si="63"/>
        <v>9.1</v>
      </c>
      <c r="I90" s="117">
        <f t="shared" si="63"/>
        <v>14.7</v>
      </c>
      <c r="J90" s="117">
        <f t="shared" si="63"/>
        <v>16.600000000000001</v>
      </c>
      <c r="K90" s="117">
        <f t="shared" si="63"/>
        <v>20.399999999999999</v>
      </c>
      <c r="L90" s="117">
        <f t="shared" si="63"/>
        <v>20.8</v>
      </c>
      <c r="M90" s="117">
        <f t="shared" si="63"/>
        <v>22.9</v>
      </c>
      <c r="N90" s="118">
        <f t="shared" si="52"/>
        <v>18.083333333333332</v>
      </c>
      <c r="O90" s="87"/>
      <c r="P90" s="119">
        <f t="shared" si="53"/>
        <v>1992</v>
      </c>
      <c r="Q90" s="116" t="s">
        <v>13</v>
      </c>
      <c r="R90" s="117">
        <f t="shared" ref="R90:AC90" si="64">IF(Q19="S/D",Q$43,Q19)</f>
        <v>89</v>
      </c>
      <c r="S90" s="117">
        <f t="shared" si="64"/>
        <v>95</v>
      </c>
      <c r="T90" s="117">
        <f t="shared" si="64"/>
        <v>20</v>
      </c>
      <c r="U90" s="117">
        <f t="shared" si="64"/>
        <v>96</v>
      </c>
      <c r="V90" s="117">
        <f t="shared" si="64"/>
        <v>4</v>
      </c>
      <c r="W90" s="117">
        <f t="shared" si="64"/>
        <v>3</v>
      </c>
      <c r="X90" s="117">
        <f t="shared" si="64"/>
        <v>1</v>
      </c>
      <c r="Y90" s="117">
        <f t="shared" si="64"/>
        <v>10</v>
      </c>
      <c r="Z90" s="117">
        <f t="shared" si="64"/>
        <v>15</v>
      </c>
      <c r="AA90" s="117">
        <f t="shared" si="64"/>
        <v>22</v>
      </c>
      <c r="AB90" s="117">
        <f t="shared" si="64"/>
        <v>67</v>
      </c>
      <c r="AC90" s="117">
        <f t="shared" si="64"/>
        <v>58</v>
      </c>
      <c r="AD90" s="118">
        <f t="shared" si="50"/>
        <v>480</v>
      </c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  <c r="DK90" s="87"/>
      <c r="DL90" s="87"/>
      <c r="DM90" s="87"/>
      <c r="DN90" s="87"/>
      <c r="DO90" s="87"/>
      <c r="DP90" s="87"/>
      <c r="DQ90" s="87"/>
      <c r="DR90" s="87"/>
      <c r="DS90" s="87"/>
      <c r="DT90" s="87"/>
      <c r="DU90" s="87"/>
      <c r="DV90" s="87"/>
      <c r="DW90" s="87"/>
      <c r="DX90" s="87"/>
      <c r="DY90" s="87"/>
      <c r="DZ90" s="87"/>
      <c r="EA90" s="87"/>
      <c r="EB90" s="87"/>
      <c r="EC90" s="87"/>
      <c r="ED90" s="87"/>
      <c r="EE90" s="87"/>
      <c r="EF90" s="87"/>
      <c r="EG90" s="87"/>
      <c r="EH90" s="87"/>
    </row>
    <row r="91" spans="1:138" s="88" customFormat="1" ht="13.5" hidden="1" thickBot="1" x14ac:dyDescent="0.25">
      <c r="A91" s="116" t="s">
        <v>32</v>
      </c>
      <c r="B91" s="117">
        <f t="shared" ref="B91:M91" si="65">IF(B20="S/D",B$43,B20)</f>
        <v>22.8</v>
      </c>
      <c r="C91" s="117">
        <f t="shared" si="65"/>
        <v>20.9</v>
      </c>
      <c r="D91" s="117">
        <f t="shared" si="65"/>
        <v>21.8</v>
      </c>
      <c r="E91" s="117">
        <f t="shared" si="65"/>
        <v>18.100000000000001</v>
      </c>
      <c r="F91" s="117">
        <f t="shared" si="65"/>
        <v>14.9</v>
      </c>
      <c r="G91" s="117">
        <f t="shared" si="65"/>
        <v>12.9</v>
      </c>
      <c r="H91" s="117">
        <f t="shared" si="65"/>
        <v>11</v>
      </c>
      <c r="I91" s="117">
        <f t="shared" si="65"/>
        <v>14.7</v>
      </c>
      <c r="J91" s="117">
        <f t="shared" si="65"/>
        <v>16.2</v>
      </c>
      <c r="K91" s="117">
        <f t="shared" si="65"/>
        <v>20.399999999999999</v>
      </c>
      <c r="L91" s="117">
        <f t="shared" si="65"/>
        <v>22.3</v>
      </c>
      <c r="M91" s="117">
        <f t="shared" si="65"/>
        <v>23.5</v>
      </c>
      <c r="N91" s="118">
        <f t="shared" si="52"/>
        <v>18.291666666666668</v>
      </c>
      <c r="O91" s="87"/>
      <c r="P91" s="119">
        <f t="shared" si="53"/>
        <v>1993</v>
      </c>
      <c r="Q91" s="116" t="s">
        <v>13</v>
      </c>
      <c r="R91" s="117">
        <f t="shared" ref="R91:AC91" si="66">IF(Q20="S/D",Q$43,Q20)</f>
        <v>158</v>
      </c>
      <c r="S91" s="117">
        <f t="shared" si="66"/>
        <v>88</v>
      </c>
      <c r="T91" s="117">
        <f t="shared" si="66"/>
        <v>92</v>
      </c>
      <c r="U91" s="117">
        <f t="shared" si="66"/>
        <v>12</v>
      </c>
      <c r="V91" s="117">
        <f t="shared" si="66"/>
        <v>7.5</v>
      </c>
      <c r="W91" s="117">
        <f t="shared" si="66"/>
        <v>4</v>
      </c>
      <c r="X91" s="117">
        <f t="shared" si="66"/>
        <v>2.5</v>
      </c>
      <c r="Y91" s="117">
        <f t="shared" si="66"/>
        <v>1</v>
      </c>
      <c r="Z91" s="117">
        <f t="shared" si="66"/>
        <v>2.5</v>
      </c>
      <c r="AA91" s="117">
        <f t="shared" si="66"/>
        <v>23</v>
      </c>
      <c r="AB91" s="117">
        <f t="shared" si="66"/>
        <v>33</v>
      </c>
      <c r="AC91" s="117">
        <f t="shared" si="66"/>
        <v>72</v>
      </c>
      <c r="AD91" s="118">
        <f t="shared" si="50"/>
        <v>495.5</v>
      </c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  <c r="DK91" s="87"/>
      <c r="DL91" s="87"/>
      <c r="DM91" s="87"/>
      <c r="DN91" s="87"/>
      <c r="DO91" s="87"/>
      <c r="DP91" s="87"/>
      <c r="DQ91" s="87"/>
      <c r="DR91" s="87"/>
      <c r="DS91" s="87"/>
      <c r="DT91" s="87"/>
      <c r="DU91" s="87"/>
      <c r="DV91" s="87"/>
      <c r="DW91" s="87"/>
      <c r="DX91" s="87"/>
      <c r="DY91" s="87"/>
      <c r="DZ91" s="87"/>
      <c r="EA91" s="87"/>
      <c r="EB91" s="87"/>
      <c r="EC91" s="87"/>
      <c r="ED91" s="87"/>
      <c r="EE91" s="87"/>
      <c r="EF91" s="87"/>
      <c r="EG91" s="87"/>
      <c r="EH91" s="87"/>
    </row>
    <row r="92" spans="1:138" s="88" customFormat="1" ht="13.5" hidden="1" thickBot="1" x14ac:dyDescent="0.25">
      <c r="A92" s="116" t="s">
        <v>32</v>
      </c>
      <c r="B92" s="117">
        <f t="shared" ref="B92:M92" si="67">IF(B21="S/D",B$43,B21)</f>
        <v>23.4</v>
      </c>
      <c r="C92" s="117">
        <f t="shared" si="67"/>
        <v>20.7</v>
      </c>
      <c r="D92" s="117">
        <f t="shared" si="67"/>
        <v>20.8</v>
      </c>
      <c r="E92" s="117">
        <f t="shared" si="67"/>
        <v>17.3</v>
      </c>
      <c r="F92" s="117">
        <f t="shared" si="67"/>
        <v>17.5</v>
      </c>
      <c r="G92" s="117">
        <f t="shared" si="67"/>
        <v>14.7</v>
      </c>
      <c r="H92" s="117">
        <f t="shared" si="67"/>
        <v>12.4</v>
      </c>
      <c r="I92" s="117">
        <f t="shared" si="67"/>
        <v>14.9</v>
      </c>
      <c r="J92" s="117">
        <f t="shared" si="67"/>
        <v>19.7</v>
      </c>
      <c r="K92" s="117">
        <f t="shared" si="67"/>
        <v>20.7</v>
      </c>
      <c r="L92" s="117">
        <f t="shared" si="67"/>
        <v>21.9</v>
      </c>
      <c r="M92" s="117">
        <f t="shared" si="67"/>
        <v>24.7</v>
      </c>
      <c r="N92" s="118">
        <f t="shared" si="52"/>
        <v>19.05833333333333</v>
      </c>
      <c r="O92" s="87"/>
      <c r="P92" s="119">
        <f t="shared" si="53"/>
        <v>1994</v>
      </c>
      <c r="Q92" s="116" t="s">
        <v>13</v>
      </c>
      <c r="R92" s="117">
        <f t="shared" ref="R92:AC92" si="68">IF(Q21="S/D",Q$43,Q21)</f>
        <v>82</v>
      </c>
      <c r="S92" s="117">
        <f t="shared" si="68"/>
        <v>171</v>
      </c>
      <c r="T92" s="117">
        <f t="shared" si="68"/>
        <v>21</v>
      </c>
      <c r="U92" s="117">
        <f t="shared" si="68"/>
        <v>21</v>
      </c>
      <c r="V92" s="117">
        <f t="shared" si="68"/>
        <v>15</v>
      </c>
      <c r="W92" s="117">
        <f t="shared" si="68"/>
        <v>3</v>
      </c>
      <c r="X92" s="117">
        <f t="shared" si="68"/>
        <v>2.5</v>
      </c>
      <c r="Y92" s="117">
        <f t="shared" si="68"/>
        <v>0</v>
      </c>
      <c r="Z92" s="117">
        <f t="shared" si="68"/>
        <v>20</v>
      </c>
      <c r="AA92" s="117">
        <f t="shared" si="68"/>
        <v>44</v>
      </c>
      <c r="AB92" s="117">
        <f t="shared" si="68"/>
        <v>92</v>
      </c>
      <c r="AC92" s="117">
        <f t="shared" si="68"/>
        <v>94</v>
      </c>
      <c r="AD92" s="118">
        <f t="shared" si="50"/>
        <v>565.5</v>
      </c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  <c r="DK92" s="87"/>
      <c r="DL92" s="87"/>
      <c r="DM92" s="87"/>
      <c r="DN92" s="87"/>
      <c r="DO92" s="87"/>
      <c r="DP92" s="87"/>
      <c r="DQ92" s="87"/>
      <c r="DR92" s="87"/>
      <c r="DS92" s="87"/>
      <c r="DT92" s="87"/>
      <c r="DU92" s="87"/>
      <c r="DV92" s="87"/>
      <c r="DW92" s="87"/>
      <c r="DX92" s="87"/>
      <c r="DY92" s="87"/>
      <c r="DZ92" s="87"/>
      <c r="EA92" s="87"/>
      <c r="EB92" s="87"/>
      <c r="EC92" s="87"/>
      <c r="ED92" s="87"/>
      <c r="EE92" s="87"/>
      <c r="EF92" s="87"/>
      <c r="EG92" s="87"/>
      <c r="EH92" s="87"/>
    </row>
    <row r="93" spans="1:138" s="88" customFormat="1" ht="13.5" hidden="1" thickBot="1" x14ac:dyDescent="0.25">
      <c r="A93" s="116" t="s">
        <v>32</v>
      </c>
      <c r="B93" s="117">
        <f t="shared" ref="B93:M93" si="69">IF(B22="S/D",B$43,B22)</f>
        <v>23.1</v>
      </c>
      <c r="C93" s="117">
        <f t="shared" si="69"/>
        <v>21.5</v>
      </c>
      <c r="D93" s="117">
        <f t="shared" si="69"/>
        <v>21</v>
      </c>
      <c r="E93" s="117">
        <f t="shared" si="69"/>
        <v>18.7</v>
      </c>
      <c r="F93" s="117">
        <f t="shared" si="69"/>
        <v>15.9</v>
      </c>
      <c r="G93" s="117">
        <f t="shared" si="69"/>
        <v>13.9</v>
      </c>
      <c r="H93" s="117">
        <f t="shared" si="69"/>
        <v>12.8</v>
      </c>
      <c r="I93" s="117">
        <f t="shared" si="69"/>
        <v>14.2</v>
      </c>
      <c r="J93" s="117">
        <f t="shared" si="69"/>
        <v>18</v>
      </c>
      <c r="K93" s="117">
        <f t="shared" si="69"/>
        <v>20.8</v>
      </c>
      <c r="L93" s="117">
        <f t="shared" si="69"/>
        <v>22.9</v>
      </c>
      <c r="M93" s="117">
        <f t="shared" si="69"/>
        <v>24.7</v>
      </c>
      <c r="N93" s="118">
        <f t="shared" si="52"/>
        <v>18.958333333333332</v>
      </c>
      <c r="O93" s="87"/>
      <c r="P93" s="119">
        <f t="shared" si="53"/>
        <v>1995</v>
      </c>
      <c r="Q93" s="116" t="s">
        <v>13</v>
      </c>
      <c r="R93" s="117">
        <f t="shared" ref="R93:AC93" si="70">IF(Q22="S/D",Q$43,Q22)</f>
        <v>177</v>
      </c>
      <c r="S93" s="117">
        <f t="shared" si="70"/>
        <v>108</v>
      </c>
      <c r="T93" s="117">
        <f t="shared" si="70"/>
        <v>168</v>
      </c>
      <c r="U93" s="117">
        <f t="shared" si="70"/>
        <v>36</v>
      </c>
      <c r="V93" s="117">
        <f t="shared" si="70"/>
        <v>5</v>
      </c>
      <c r="W93" s="117">
        <f t="shared" si="70"/>
        <v>3</v>
      </c>
      <c r="X93" s="117">
        <f t="shared" si="70"/>
        <v>2.5</v>
      </c>
      <c r="Y93" s="117">
        <f t="shared" si="70"/>
        <v>1</v>
      </c>
      <c r="Z93" s="117">
        <f t="shared" si="70"/>
        <v>2</v>
      </c>
      <c r="AA93" s="117">
        <f t="shared" si="70"/>
        <v>8</v>
      </c>
      <c r="AB93" s="117">
        <f t="shared" si="70"/>
        <v>43</v>
      </c>
      <c r="AC93" s="117">
        <f t="shared" si="70"/>
        <v>21</v>
      </c>
      <c r="AD93" s="118">
        <f t="shared" si="50"/>
        <v>574.5</v>
      </c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  <c r="DK93" s="87"/>
      <c r="DL93" s="87"/>
      <c r="DM93" s="87"/>
      <c r="DN93" s="87"/>
      <c r="DO93" s="87"/>
      <c r="DP93" s="87"/>
      <c r="DQ93" s="87"/>
      <c r="DR93" s="87"/>
      <c r="DS93" s="87"/>
      <c r="DT93" s="87"/>
      <c r="DU93" s="87"/>
      <c r="DV93" s="87"/>
      <c r="DW93" s="87"/>
      <c r="DX93" s="87"/>
      <c r="DY93" s="87"/>
      <c r="DZ93" s="87"/>
      <c r="EA93" s="87"/>
      <c r="EB93" s="87"/>
      <c r="EC93" s="87"/>
      <c r="ED93" s="87"/>
      <c r="EE93" s="87"/>
      <c r="EF93" s="87"/>
      <c r="EG93" s="87"/>
      <c r="EH93" s="87"/>
    </row>
    <row r="94" spans="1:138" s="88" customFormat="1" ht="13.5" hidden="1" thickBot="1" x14ac:dyDescent="0.25">
      <c r="A94" s="116" t="s">
        <v>32</v>
      </c>
      <c r="B94" s="117">
        <f t="shared" ref="B94:M94" si="71">IF(B23="S/D",B$43,B23)</f>
        <v>23</v>
      </c>
      <c r="C94" s="117">
        <f t="shared" si="71"/>
        <v>22.8</v>
      </c>
      <c r="D94" s="117">
        <f t="shared" si="71"/>
        <v>20.8</v>
      </c>
      <c r="E94" s="117">
        <f t="shared" si="71"/>
        <v>18.7</v>
      </c>
      <c r="F94" s="117">
        <f t="shared" si="71"/>
        <v>16.399999999999999</v>
      </c>
      <c r="G94" s="117">
        <f t="shared" si="71"/>
        <v>9.1999999999999993</v>
      </c>
      <c r="H94" s="117">
        <f t="shared" si="71"/>
        <v>11.3</v>
      </c>
      <c r="I94" s="117">
        <f t="shared" si="71"/>
        <v>16.899999999999999</v>
      </c>
      <c r="J94" s="117">
        <f t="shared" si="71"/>
        <v>16.399999999999999</v>
      </c>
      <c r="K94" s="117">
        <f t="shared" si="71"/>
        <v>20.9</v>
      </c>
      <c r="L94" s="117">
        <f t="shared" si="71"/>
        <v>21.5</v>
      </c>
      <c r="M94" s="117">
        <f t="shared" si="71"/>
        <v>23.2</v>
      </c>
      <c r="N94" s="118">
        <f t="shared" si="52"/>
        <v>18.425000000000001</v>
      </c>
      <c r="O94" s="87"/>
      <c r="P94" s="119">
        <f t="shared" si="53"/>
        <v>1996</v>
      </c>
      <c r="Q94" s="116" t="s">
        <v>13</v>
      </c>
      <c r="R94" s="117">
        <f t="shared" ref="R94:AC94" si="72">IF(Q23="S/D",Q$43,Q23)</f>
        <v>109</v>
      </c>
      <c r="S94" s="117">
        <f t="shared" si="72"/>
        <v>105</v>
      </c>
      <c r="T94" s="117">
        <f t="shared" si="72"/>
        <v>73</v>
      </c>
      <c r="U94" s="117">
        <f t="shared" si="72"/>
        <v>61</v>
      </c>
      <c r="V94" s="117">
        <f t="shared" si="72"/>
        <v>32</v>
      </c>
      <c r="W94" s="117">
        <f t="shared" si="72"/>
        <v>9</v>
      </c>
      <c r="X94" s="117">
        <f t="shared" si="72"/>
        <v>2.5</v>
      </c>
      <c r="Y94" s="117">
        <f t="shared" si="72"/>
        <v>1</v>
      </c>
      <c r="Z94" s="117">
        <f t="shared" si="72"/>
        <v>21</v>
      </c>
      <c r="AA94" s="117">
        <f t="shared" si="72"/>
        <v>34</v>
      </c>
      <c r="AB94" s="117">
        <f t="shared" si="72"/>
        <v>98</v>
      </c>
      <c r="AC94" s="117">
        <f t="shared" si="72"/>
        <v>147</v>
      </c>
      <c r="AD94" s="118">
        <f t="shared" si="50"/>
        <v>692.5</v>
      </c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  <c r="DK94" s="87"/>
      <c r="DL94" s="87"/>
      <c r="DM94" s="87"/>
      <c r="DN94" s="87"/>
      <c r="DO94" s="87"/>
      <c r="DP94" s="87"/>
      <c r="DQ94" s="87"/>
      <c r="DR94" s="87"/>
      <c r="DS94" s="87"/>
      <c r="DT94" s="87"/>
      <c r="DU94" s="87"/>
      <c r="DV94" s="87"/>
      <c r="DW94" s="87"/>
      <c r="DX94" s="87"/>
      <c r="DY94" s="87"/>
      <c r="DZ94" s="87"/>
      <c r="EA94" s="87"/>
      <c r="EB94" s="87"/>
      <c r="EC94" s="87"/>
      <c r="ED94" s="87"/>
      <c r="EE94" s="87"/>
      <c r="EF94" s="87"/>
      <c r="EG94" s="87"/>
      <c r="EH94" s="87"/>
    </row>
    <row r="95" spans="1:138" s="88" customFormat="1" ht="13.5" hidden="1" thickBot="1" x14ac:dyDescent="0.25">
      <c r="A95" s="116" t="s">
        <v>32</v>
      </c>
      <c r="B95" s="117">
        <f t="shared" ref="B95:M95" si="73">IF(B24="S/D",B$43,B24)</f>
        <v>23.8</v>
      </c>
      <c r="C95" s="117">
        <f t="shared" si="73"/>
        <v>21</v>
      </c>
      <c r="D95" s="117">
        <f t="shared" si="73"/>
        <v>20.6</v>
      </c>
      <c r="E95" s="117">
        <f t="shared" si="73"/>
        <v>19</v>
      </c>
      <c r="F95" s="117">
        <f t="shared" si="73"/>
        <v>15.9</v>
      </c>
      <c r="G95" s="117">
        <f t="shared" si="73"/>
        <v>13.1</v>
      </c>
      <c r="H95" s="117">
        <f t="shared" si="73"/>
        <v>14.8</v>
      </c>
      <c r="I95" s="117">
        <f t="shared" si="73"/>
        <v>15.4</v>
      </c>
      <c r="J95" s="117">
        <f t="shared" si="73"/>
        <v>19.600000000000001</v>
      </c>
      <c r="K95" s="117">
        <f t="shared" si="73"/>
        <v>21.8</v>
      </c>
      <c r="L95" s="117">
        <f t="shared" si="73"/>
        <v>22.7</v>
      </c>
      <c r="M95" s="117">
        <f t="shared" si="73"/>
        <v>24.9</v>
      </c>
      <c r="N95" s="118">
        <f t="shared" si="52"/>
        <v>19.383333333333336</v>
      </c>
      <c r="O95" s="87"/>
      <c r="P95" s="119">
        <f t="shared" si="53"/>
        <v>1997</v>
      </c>
      <c r="Q95" s="116" t="s">
        <v>13</v>
      </c>
      <c r="R95" s="117">
        <f t="shared" ref="R95:AC95" si="74">IF(Q24="S/D",Q$43,Q24)</f>
        <v>153</v>
      </c>
      <c r="S95" s="117">
        <f t="shared" si="74"/>
        <v>99</v>
      </c>
      <c r="T95" s="117">
        <f t="shared" si="74"/>
        <v>122</v>
      </c>
      <c r="U95" s="117">
        <f t="shared" si="74"/>
        <v>9</v>
      </c>
      <c r="V95" s="117">
        <f t="shared" si="74"/>
        <v>8</v>
      </c>
      <c r="W95" s="117">
        <f t="shared" si="74"/>
        <v>1</v>
      </c>
      <c r="X95" s="117">
        <f t="shared" si="74"/>
        <v>2.5</v>
      </c>
      <c r="Y95" s="117">
        <f t="shared" si="74"/>
        <v>4</v>
      </c>
      <c r="Z95" s="117">
        <f t="shared" si="74"/>
        <v>4</v>
      </c>
      <c r="AA95" s="117">
        <f t="shared" si="74"/>
        <v>3</v>
      </c>
      <c r="AB95" s="117">
        <f t="shared" si="74"/>
        <v>23</v>
      </c>
      <c r="AC95" s="117">
        <f t="shared" si="74"/>
        <v>100</v>
      </c>
      <c r="AD95" s="118">
        <f t="shared" si="50"/>
        <v>528.5</v>
      </c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  <c r="DK95" s="87"/>
      <c r="DL95" s="87"/>
      <c r="DM95" s="87"/>
      <c r="DN95" s="87"/>
      <c r="DO95" s="87"/>
      <c r="DP95" s="87"/>
      <c r="DQ95" s="87"/>
      <c r="DR95" s="87"/>
      <c r="DS95" s="87"/>
      <c r="DT95" s="87"/>
      <c r="DU95" s="87"/>
      <c r="DV95" s="87"/>
      <c r="DW95" s="87"/>
      <c r="DX95" s="87"/>
      <c r="DY95" s="87"/>
      <c r="DZ95" s="87"/>
      <c r="EA95" s="87"/>
      <c r="EB95" s="87"/>
      <c r="EC95" s="87"/>
      <c r="ED95" s="87"/>
      <c r="EE95" s="87"/>
      <c r="EF95" s="87"/>
      <c r="EG95" s="87"/>
      <c r="EH95" s="87"/>
    </row>
    <row r="96" spans="1:138" s="88" customFormat="1" ht="13.5" hidden="1" thickBot="1" x14ac:dyDescent="0.25">
      <c r="A96" s="116" t="s">
        <v>32</v>
      </c>
      <c r="B96" s="117">
        <f t="shared" ref="B96:M96" si="75">IF(B25="S/D",B$43,B25)</f>
        <v>23.5</v>
      </c>
      <c r="C96" s="117">
        <f t="shared" si="75"/>
        <v>21.7</v>
      </c>
      <c r="D96" s="117">
        <f t="shared" si="75"/>
        <v>20.5</v>
      </c>
      <c r="E96" s="117">
        <f t="shared" si="75"/>
        <v>17.600000000000001</v>
      </c>
      <c r="F96" s="117">
        <f t="shared" si="75"/>
        <v>15.3</v>
      </c>
      <c r="G96" s="117">
        <f t="shared" si="75"/>
        <v>13</v>
      </c>
      <c r="H96" s="117">
        <f t="shared" si="75"/>
        <v>14.4</v>
      </c>
      <c r="I96" s="117">
        <f t="shared" si="75"/>
        <v>14.3</v>
      </c>
      <c r="J96" s="117">
        <f t="shared" si="75"/>
        <v>16.7</v>
      </c>
      <c r="K96" s="117">
        <f t="shared" si="75"/>
        <v>21.1</v>
      </c>
      <c r="L96" s="117">
        <f t="shared" si="75"/>
        <v>21.1</v>
      </c>
      <c r="M96" s="117">
        <f t="shared" si="75"/>
        <v>22.8</v>
      </c>
      <c r="N96" s="118">
        <f t="shared" si="52"/>
        <v>18.5</v>
      </c>
      <c r="O96" s="87"/>
      <c r="P96" s="119">
        <f t="shared" si="53"/>
        <v>1998</v>
      </c>
      <c r="Q96" s="116" t="s">
        <v>13</v>
      </c>
      <c r="R96" s="117">
        <f t="shared" ref="R96:AC96" si="76">IF(Q25="S/D",Q$43,Q25)</f>
        <v>201</v>
      </c>
      <c r="S96" s="117">
        <f t="shared" si="76"/>
        <v>38</v>
      </c>
      <c r="T96" s="117">
        <f t="shared" si="76"/>
        <v>84</v>
      </c>
      <c r="U96" s="117">
        <f t="shared" si="76"/>
        <v>32</v>
      </c>
      <c r="V96" s="117">
        <f t="shared" si="76"/>
        <v>3</v>
      </c>
      <c r="W96" s="117">
        <f t="shared" si="76"/>
        <v>4</v>
      </c>
      <c r="X96" s="117">
        <f t="shared" si="76"/>
        <v>2</v>
      </c>
      <c r="Y96" s="117">
        <f t="shared" si="76"/>
        <v>3</v>
      </c>
      <c r="Z96" s="117">
        <f t="shared" si="76"/>
        <v>2.5</v>
      </c>
      <c r="AA96" s="117">
        <f t="shared" si="76"/>
        <v>102</v>
      </c>
      <c r="AB96" s="117">
        <f t="shared" si="76"/>
        <v>61</v>
      </c>
      <c r="AC96" s="117">
        <f t="shared" si="76"/>
        <v>87</v>
      </c>
      <c r="AD96" s="118">
        <f t="shared" si="50"/>
        <v>619.5</v>
      </c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  <c r="DK96" s="87"/>
      <c r="DL96" s="87"/>
      <c r="DM96" s="87"/>
      <c r="DN96" s="87"/>
      <c r="DO96" s="87"/>
      <c r="DP96" s="87"/>
      <c r="DQ96" s="87"/>
      <c r="DR96" s="87"/>
      <c r="DS96" s="87"/>
      <c r="DT96" s="87"/>
      <c r="DU96" s="87"/>
      <c r="DV96" s="87"/>
      <c r="DW96" s="87"/>
      <c r="DX96" s="87"/>
      <c r="DY96" s="87"/>
      <c r="DZ96" s="87"/>
      <c r="EA96" s="87"/>
      <c r="EB96" s="87"/>
      <c r="EC96" s="87"/>
      <c r="ED96" s="87"/>
      <c r="EE96" s="87"/>
      <c r="EF96" s="87"/>
      <c r="EG96" s="87"/>
      <c r="EH96" s="87"/>
    </row>
    <row r="97" spans="1:138" s="88" customFormat="1" ht="13.5" hidden="1" thickBot="1" x14ac:dyDescent="0.25">
      <c r="A97" s="116" t="s">
        <v>32</v>
      </c>
      <c r="B97" s="117">
        <f t="shared" ref="B97:M97" si="77">IF(B26="S/D",B$43,B26)</f>
        <v>21.3</v>
      </c>
      <c r="C97" s="117">
        <f t="shared" si="77"/>
        <v>22.8</v>
      </c>
      <c r="D97" s="117">
        <f t="shared" si="77"/>
        <v>21.3</v>
      </c>
      <c r="E97" s="117">
        <f t="shared" si="77"/>
        <v>16.2</v>
      </c>
      <c r="F97" s="117">
        <f t="shared" si="77"/>
        <v>15.3</v>
      </c>
      <c r="G97" s="117">
        <f t="shared" si="77"/>
        <v>13</v>
      </c>
      <c r="H97" s="117">
        <f t="shared" si="77"/>
        <v>11</v>
      </c>
      <c r="I97" s="117">
        <f t="shared" si="77"/>
        <v>15.9</v>
      </c>
      <c r="J97" s="117">
        <f t="shared" si="77"/>
        <v>21.7</v>
      </c>
      <c r="K97" s="117">
        <f t="shared" si="77"/>
        <v>21.5</v>
      </c>
      <c r="L97" s="117">
        <f t="shared" si="77"/>
        <v>21.7</v>
      </c>
      <c r="M97" s="117">
        <f t="shared" si="77"/>
        <v>25</v>
      </c>
      <c r="N97" s="118">
        <f t="shared" si="52"/>
        <v>18.891666666666666</v>
      </c>
      <c r="O97" s="87"/>
      <c r="P97" s="119">
        <f t="shared" si="53"/>
        <v>1999</v>
      </c>
      <c r="Q97" s="116" t="s">
        <v>13</v>
      </c>
      <c r="R97" s="117">
        <f t="shared" ref="R97:AC97" si="78">IF(Q26="S/D",Q$43,Q26)</f>
        <v>157</v>
      </c>
      <c r="S97" s="117">
        <f t="shared" si="78"/>
        <v>110</v>
      </c>
      <c r="T97" s="117">
        <f t="shared" si="78"/>
        <v>166</v>
      </c>
      <c r="U97" s="117">
        <f t="shared" si="78"/>
        <v>28</v>
      </c>
      <c r="V97" s="117">
        <f t="shared" si="78"/>
        <v>45</v>
      </c>
      <c r="W97" s="117">
        <f t="shared" si="78"/>
        <v>5</v>
      </c>
      <c r="X97" s="117">
        <f t="shared" si="78"/>
        <v>5</v>
      </c>
      <c r="Y97" s="117">
        <f t="shared" si="78"/>
        <v>1</v>
      </c>
      <c r="Z97" s="117">
        <f t="shared" si="78"/>
        <v>6</v>
      </c>
      <c r="AA97" s="117">
        <f t="shared" si="78"/>
        <v>21</v>
      </c>
      <c r="AB97" s="117">
        <f t="shared" si="78"/>
        <v>38</v>
      </c>
      <c r="AC97" s="117">
        <f t="shared" si="78"/>
        <v>62</v>
      </c>
      <c r="AD97" s="118">
        <f t="shared" si="50"/>
        <v>644</v>
      </c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7"/>
      <c r="DL97" s="87"/>
      <c r="DM97" s="87"/>
      <c r="DN97" s="87"/>
      <c r="DO97" s="87"/>
      <c r="DP97" s="87"/>
      <c r="DQ97" s="87"/>
      <c r="DR97" s="87"/>
      <c r="DS97" s="87"/>
      <c r="DT97" s="87"/>
      <c r="DU97" s="87"/>
      <c r="DV97" s="87"/>
      <c r="DW97" s="87"/>
      <c r="DX97" s="87"/>
      <c r="DY97" s="87"/>
      <c r="DZ97" s="87"/>
      <c r="EA97" s="87"/>
      <c r="EB97" s="87"/>
      <c r="EC97" s="87"/>
      <c r="ED97" s="87"/>
      <c r="EE97" s="87"/>
      <c r="EF97" s="87"/>
      <c r="EG97" s="87"/>
      <c r="EH97" s="87"/>
    </row>
    <row r="98" spans="1:138" s="88" customFormat="1" ht="13.5" hidden="1" thickBot="1" x14ac:dyDescent="0.25">
      <c r="A98" s="116" t="s">
        <v>32</v>
      </c>
      <c r="B98" s="117">
        <f t="shared" ref="B98:M98" si="79">IF(B27="S/D",B$43,B27)</f>
        <v>25.1</v>
      </c>
      <c r="C98" s="117">
        <f t="shared" si="79"/>
        <v>23.3</v>
      </c>
      <c r="D98" s="117">
        <f t="shared" si="79"/>
        <v>20.2</v>
      </c>
      <c r="E98" s="117">
        <f t="shared" si="79"/>
        <v>19.7</v>
      </c>
      <c r="F98" s="117">
        <f t="shared" si="79"/>
        <v>14.8</v>
      </c>
      <c r="G98" s="117">
        <f t="shared" si="79"/>
        <v>13.2</v>
      </c>
      <c r="H98" s="117">
        <f t="shared" si="79"/>
        <v>11.1</v>
      </c>
      <c r="I98" s="117">
        <f t="shared" si="79"/>
        <v>16.399999999999999</v>
      </c>
      <c r="J98" s="117">
        <f t="shared" si="79"/>
        <v>18.5</v>
      </c>
      <c r="K98" s="117">
        <f t="shared" si="79"/>
        <v>22.9</v>
      </c>
      <c r="L98" s="117">
        <f t="shared" si="79"/>
        <v>22.3</v>
      </c>
      <c r="M98" s="117">
        <f t="shared" si="79"/>
        <v>24.4</v>
      </c>
      <c r="N98" s="118">
        <f t="shared" si="52"/>
        <v>19.325000000000003</v>
      </c>
      <c r="O98" s="87"/>
      <c r="P98" s="119">
        <f t="shared" si="53"/>
        <v>2000</v>
      </c>
      <c r="Q98" s="116" t="s">
        <v>13</v>
      </c>
      <c r="R98" s="117">
        <f t="shared" ref="R98:AC98" si="80">IF(Q27="S/D",Q$43,Q27)</f>
        <v>57</v>
      </c>
      <c r="S98" s="117">
        <f t="shared" si="80"/>
        <v>162</v>
      </c>
      <c r="T98" s="117">
        <f t="shared" si="80"/>
        <v>152</v>
      </c>
      <c r="U98" s="117">
        <f t="shared" si="80"/>
        <v>36</v>
      </c>
      <c r="V98" s="117">
        <f t="shared" si="80"/>
        <v>1</v>
      </c>
      <c r="W98" s="117">
        <f t="shared" si="80"/>
        <v>1</v>
      </c>
      <c r="X98" s="117">
        <f t="shared" si="80"/>
        <v>1</v>
      </c>
      <c r="Y98" s="117">
        <f t="shared" si="80"/>
        <v>1</v>
      </c>
      <c r="Z98" s="117">
        <f t="shared" si="80"/>
        <v>2.5</v>
      </c>
      <c r="AA98" s="117">
        <f t="shared" si="80"/>
        <v>27</v>
      </c>
      <c r="AB98" s="117">
        <f t="shared" si="80"/>
        <v>30</v>
      </c>
      <c r="AC98" s="117">
        <f t="shared" si="80"/>
        <v>72</v>
      </c>
      <c r="AD98" s="118">
        <f t="shared" si="50"/>
        <v>542.5</v>
      </c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</row>
    <row r="99" spans="1:138" s="88" customFormat="1" ht="13.5" hidden="1" thickBot="1" x14ac:dyDescent="0.25">
      <c r="A99" s="116" t="s">
        <v>32</v>
      </c>
      <c r="B99" s="117">
        <f t="shared" ref="B99:M99" si="81">IF(B28="S/D",B$43,B28)</f>
        <v>24.8</v>
      </c>
      <c r="C99" s="117">
        <f t="shared" si="81"/>
        <v>24.1</v>
      </c>
      <c r="D99" s="117">
        <f t="shared" si="81"/>
        <v>22.9</v>
      </c>
      <c r="E99" s="117">
        <f t="shared" si="81"/>
        <v>18.600000000000001</v>
      </c>
      <c r="F99" s="117">
        <f t="shared" si="81"/>
        <v>14.3</v>
      </c>
      <c r="G99" s="117">
        <f t="shared" si="81"/>
        <v>13.7</v>
      </c>
      <c r="H99" s="117">
        <f t="shared" si="81"/>
        <v>14.4</v>
      </c>
      <c r="I99" s="117">
        <f t="shared" si="81"/>
        <v>18.3</v>
      </c>
      <c r="J99" s="117">
        <f t="shared" si="81"/>
        <v>17.8</v>
      </c>
      <c r="K99" s="117">
        <f t="shared" si="81"/>
        <v>20.3</v>
      </c>
      <c r="L99" s="117">
        <f t="shared" si="81"/>
        <v>22</v>
      </c>
      <c r="M99" s="117">
        <f t="shared" si="81"/>
        <v>23.9</v>
      </c>
      <c r="N99" s="118">
        <f t="shared" si="52"/>
        <v>19.591666666666672</v>
      </c>
      <c r="O99" s="87"/>
      <c r="P99" s="119">
        <f t="shared" si="53"/>
        <v>2001</v>
      </c>
      <c r="Q99" s="116" t="s">
        <v>13</v>
      </c>
      <c r="R99" s="117">
        <f t="shared" ref="R99:AC99" si="82">IF(Q28="S/D",Q$43,Q28)</f>
        <v>108</v>
      </c>
      <c r="S99" s="117">
        <f t="shared" si="82"/>
        <v>301</v>
      </c>
      <c r="T99" s="117">
        <f t="shared" si="82"/>
        <v>101</v>
      </c>
      <c r="U99" s="117">
        <f t="shared" si="82"/>
        <v>77</v>
      </c>
      <c r="V99" s="117">
        <f t="shared" si="82"/>
        <v>13</v>
      </c>
      <c r="W99" s="117">
        <f t="shared" si="82"/>
        <v>13</v>
      </c>
      <c r="X99" s="117">
        <f t="shared" si="82"/>
        <v>2.5</v>
      </c>
      <c r="Y99" s="117">
        <f t="shared" si="82"/>
        <v>2</v>
      </c>
      <c r="Z99" s="117">
        <f t="shared" si="82"/>
        <v>25</v>
      </c>
      <c r="AA99" s="117">
        <f t="shared" si="82"/>
        <v>16</v>
      </c>
      <c r="AB99" s="117">
        <f t="shared" si="82"/>
        <v>93</v>
      </c>
      <c r="AC99" s="117">
        <f t="shared" si="82"/>
        <v>72</v>
      </c>
      <c r="AD99" s="118">
        <f t="shared" si="50"/>
        <v>823.5</v>
      </c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  <c r="DK99" s="87"/>
      <c r="DL99" s="87"/>
      <c r="DM99" s="87"/>
      <c r="DN99" s="87"/>
      <c r="DO99" s="87"/>
      <c r="DP99" s="87"/>
      <c r="DQ99" s="87"/>
      <c r="DR99" s="87"/>
      <c r="DS99" s="87"/>
      <c r="DT99" s="87"/>
      <c r="DU99" s="87"/>
      <c r="DV99" s="87"/>
      <c r="DW99" s="87"/>
      <c r="DX99" s="87"/>
      <c r="DY99" s="87"/>
      <c r="DZ99" s="87"/>
      <c r="EA99" s="87"/>
      <c r="EB99" s="87"/>
      <c r="EC99" s="87"/>
      <c r="ED99" s="87"/>
      <c r="EE99" s="87"/>
      <c r="EF99" s="87"/>
      <c r="EG99" s="87"/>
      <c r="EH99" s="87"/>
    </row>
    <row r="100" spans="1:138" s="88" customFormat="1" ht="13.5" hidden="1" thickBot="1" x14ac:dyDescent="0.25">
      <c r="A100" s="116" t="s">
        <v>32</v>
      </c>
      <c r="B100" s="117">
        <f t="shared" ref="B100:M100" si="83">IF(B29="S/D",B$43,B29)</f>
        <v>24.5</v>
      </c>
      <c r="C100" s="117">
        <f t="shared" si="83"/>
        <v>22.8</v>
      </c>
      <c r="D100" s="117">
        <f t="shared" si="83"/>
        <v>23.1</v>
      </c>
      <c r="E100" s="117">
        <f t="shared" si="83"/>
        <v>18.8</v>
      </c>
      <c r="F100" s="117">
        <f t="shared" si="83"/>
        <v>17.3</v>
      </c>
      <c r="G100" s="117">
        <f t="shared" si="83"/>
        <v>12</v>
      </c>
      <c r="H100" s="117">
        <f t="shared" si="83"/>
        <v>13</v>
      </c>
      <c r="I100" s="117">
        <f t="shared" si="83"/>
        <v>17.7</v>
      </c>
      <c r="J100" s="117">
        <f t="shared" si="83"/>
        <v>20.3</v>
      </c>
      <c r="K100" s="117">
        <f t="shared" si="83"/>
        <v>24</v>
      </c>
      <c r="L100" s="117">
        <f t="shared" si="83"/>
        <v>24.5</v>
      </c>
      <c r="M100" s="117">
        <f t="shared" si="83"/>
        <v>23.3</v>
      </c>
      <c r="N100" s="118">
        <f t="shared" si="52"/>
        <v>20.108333333333334</v>
      </c>
      <c r="O100" s="87"/>
      <c r="P100" s="119">
        <f t="shared" si="53"/>
        <v>2002</v>
      </c>
      <c r="Q100" s="116" t="s">
        <v>13</v>
      </c>
      <c r="R100" s="117">
        <f t="shared" ref="R100:AC100" si="84">IF(Q29="S/D",Q$43,Q29)</f>
        <v>44</v>
      </c>
      <c r="S100" s="117">
        <f t="shared" si="84"/>
        <v>84</v>
      </c>
      <c r="T100" s="117">
        <f t="shared" si="84"/>
        <v>168</v>
      </c>
      <c r="U100" s="117">
        <f t="shared" si="84"/>
        <v>20</v>
      </c>
      <c r="V100" s="117">
        <f t="shared" si="84"/>
        <v>12</v>
      </c>
      <c r="W100" s="117">
        <f t="shared" si="84"/>
        <v>13</v>
      </c>
      <c r="X100" s="117">
        <f t="shared" si="84"/>
        <v>8</v>
      </c>
      <c r="Y100" s="117">
        <f t="shared" si="84"/>
        <v>1</v>
      </c>
      <c r="Z100" s="117">
        <f t="shared" si="84"/>
        <v>2.5</v>
      </c>
      <c r="AA100" s="117">
        <f t="shared" si="84"/>
        <v>99</v>
      </c>
      <c r="AB100" s="117">
        <f t="shared" si="84"/>
        <v>14</v>
      </c>
      <c r="AC100" s="117">
        <f t="shared" si="84"/>
        <v>111</v>
      </c>
      <c r="AD100" s="118">
        <f t="shared" si="50"/>
        <v>576.5</v>
      </c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  <c r="DK100" s="87"/>
      <c r="DL100" s="87"/>
      <c r="DM100" s="87"/>
      <c r="DN100" s="87"/>
      <c r="DO100" s="87"/>
      <c r="DP100" s="87"/>
      <c r="DQ100" s="87"/>
      <c r="DR100" s="87"/>
      <c r="DS100" s="87"/>
      <c r="DT100" s="87"/>
      <c r="DU100" s="87"/>
      <c r="DV100" s="87"/>
      <c r="DW100" s="87"/>
      <c r="DX100" s="87"/>
      <c r="DY100" s="87"/>
      <c r="DZ100" s="87"/>
      <c r="EA100" s="87"/>
      <c r="EB100" s="87"/>
      <c r="EC100" s="87"/>
      <c r="ED100" s="87"/>
      <c r="EE100" s="87"/>
      <c r="EF100" s="87"/>
      <c r="EG100" s="87"/>
      <c r="EH100" s="87"/>
    </row>
    <row r="101" spans="1:138" s="88" customFormat="1" ht="13.5" hidden="1" thickBot="1" x14ac:dyDescent="0.25">
      <c r="A101" s="116" t="s">
        <v>32</v>
      </c>
      <c r="B101" s="117">
        <f t="shared" ref="B101:M101" si="85">IF(B30="S/D",B$43,B30)</f>
        <v>24.1</v>
      </c>
      <c r="C101" s="117">
        <f t="shared" si="85"/>
        <v>23.2</v>
      </c>
      <c r="D101" s="117">
        <f t="shared" si="85"/>
        <v>22.1</v>
      </c>
      <c r="E101" s="117">
        <f t="shared" si="85"/>
        <v>19</v>
      </c>
      <c r="F101" s="117">
        <f t="shared" si="85"/>
        <v>16.899999999999999</v>
      </c>
      <c r="G101" s="117">
        <f t="shared" si="85"/>
        <v>16.100000000000001</v>
      </c>
      <c r="H101" s="117">
        <f t="shared" si="85"/>
        <v>13.4</v>
      </c>
      <c r="I101" s="117">
        <f t="shared" si="85"/>
        <v>14.4</v>
      </c>
      <c r="J101" s="117">
        <f t="shared" si="85"/>
        <v>20</v>
      </c>
      <c r="K101" s="117">
        <f t="shared" si="85"/>
        <v>23</v>
      </c>
      <c r="L101" s="117">
        <f t="shared" si="85"/>
        <v>25.1</v>
      </c>
      <c r="M101" s="117">
        <f t="shared" si="85"/>
        <v>23.2</v>
      </c>
      <c r="N101" s="118">
        <f t="shared" si="52"/>
        <v>20.041666666666668</v>
      </c>
      <c r="O101" s="87"/>
      <c r="P101" s="119">
        <f t="shared" si="53"/>
        <v>2003</v>
      </c>
      <c r="Q101" s="116" t="s">
        <v>13</v>
      </c>
      <c r="R101" s="117">
        <f t="shared" ref="R101:AC101" si="86">IF(Q30="S/D",Q$43,Q30)</f>
        <v>157</v>
      </c>
      <c r="S101" s="117">
        <f t="shared" si="86"/>
        <v>65</v>
      </c>
      <c r="T101" s="117">
        <f t="shared" si="86"/>
        <v>205</v>
      </c>
      <c r="U101" s="117">
        <f t="shared" si="86"/>
        <v>36</v>
      </c>
      <c r="V101" s="117">
        <f t="shared" si="86"/>
        <v>16</v>
      </c>
      <c r="W101" s="117">
        <f t="shared" si="86"/>
        <v>2</v>
      </c>
      <c r="X101" s="117">
        <f t="shared" si="86"/>
        <v>1</v>
      </c>
      <c r="Y101" s="117">
        <f t="shared" si="86"/>
        <v>1</v>
      </c>
      <c r="Z101" s="117">
        <f t="shared" si="86"/>
        <v>5</v>
      </c>
      <c r="AA101" s="117">
        <f t="shared" si="86"/>
        <v>93</v>
      </c>
      <c r="AB101" s="117">
        <f t="shared" si="86"/>
        <v>36</v>
      </c>
      <c r="AC101" s="117">
        <f t="shared" si="86"/>
        <v>96</v>
      </c>
      <c r="AD101" s="118">
        <f t="shared" si="50"/>
        <v>713</v>
      </c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  <c r="DK101" s="87"/>
      <c r="DL101" s="87"/>
      <c r="DM101" s="87"/>
      <c r="DN101" s="87"/>
      <c r="DO101" s="87"/>
      <c r="DP101" s="87"/>
      <c r="DQ101" s="87"/>
      <c r="DR101" s="87"/>
      <c r="DS101" s="87"/>
      <c r="DT101" s="87"/>
      <c r="DU101" s="87"/>
      <c r="DV101" s="87"/>
      <c r="DW101" s="87"/>
      <c r="DX101" s="87"/>
      <c r="DY101" s="87"/>
      <c r="DZ101" s="87"/>
      <c r="EA101" s="87"/>
      <c r="EB101" s="87"/>
      <c r="EC101" s="87"/>
      <c r="ED101" s="87"/>
      <c r="EE101" s="87"/>
      <c r="EF101" s="87"/>
      <c r="EG101" s="87"/>
      <c r="EH101" s="87"/>
    </row>
    <row r="102" spans="1:138" s="88" customFormat="1" ht="13.5" hidden="1" thickBot="1" x14ac:dyDescent="0.25">
      <c r="A102" s="116" t="s">
        <v>32</v>
      </c>
      <c r="B102" s="117">
        <f t="shared" ref="B102:M102" si="87">IF(B31="S/D",B$43,B31)</f>
        <v>24.8</v>
      </c>
      <c r="C102" s="117">
        <f t="shared" si="87"/>
        <v>22.9</v>
      </c>
      <c r="D102" s="117">
        <f t="shared" si="87"/>
        <v>22.5</v>
      </c>
      <c r="E102" s="117">
        <f t="shared" si="87"/>
        <v>19.8</v>
      </c>
      <c r="F102" s="117">
        <f t="shared" si="87"/>
        <v>12.5</v>
      </c>
      <c r="G102" s="117">
        <f t="shared" si="87"/>
        <v>13.6</v>
      </c>
      <c r="H102" s="117">
        <f t="shared" si="87"/>
        <v>13.7</v>
      </c>
      <c r="I102" s="117">
        <f t="shared" si="87"/>
        <v>15.6</v>
      </c>
      <c r="J102" s="117">
        <f t="shared" si="87"/>
        <v>20.5</v>
      </c>
      <c r="K102" s="117">
        <f t="shared" si="87"/>
        <v>23.5</v>
      </c>
      <c r="L102" s="117">
        <f t="shared" si="87"/>
        <v>23.5</v>
      </c>
      <c r="M102" s="117">
        <f t="shared" si="87"/>
        <v>24.2</v>
      </c>
      <c r="N102" s="118">
        <f t="shared" si="52"/>
        <v>19.758333333333329</v>
      </c>
      <c r="O102" s="87"/>
      <c r="P102" s="119">
        <f t="shared" si="53"/>
        <v>2004</v>
      </c>
      <c r="Q102" s="116" t="s">
        <v>13</v>
      </c>
      <c r="R102" s="117">
        <f t="shared" ref="R102:AC102" si="88">IF(Q31="S/D",Q$43,Q31)</f>
        <v>109</v>
      </c>
      <c r="S102" s="117">
        <f t="shared" si="88"/>
        <v>114</v>
      </c>
      <c r="T102" s="117">
        <f t="shared" si="88"/>
        <v>86</v>
      </c>
      <c r="U102" s="117">
        <f t="shared" si="88"/>
        <v>53</v>
      </c>
      <c r="V102" s="117">
        <f t="shared" si="88"/>
        <v>12</v>
      </c>
      <c r="W102" s="117">
        <f t="shared" si="88"/>
        <v>3</v>
      </c>
      <c r="X102" s="117">
        <f t="shared" si="88"/>
        <v>2.5</v>
      </c>
      <c r="Y102" s="117">
        <f t="shared" si="88"/>
        <v>1</v>
      </c>
      <c r="Z102" s="117">
        <f t="shared" si="88"/>
        <v>31</v>
      </c>
      <c r="AA102" s="117">
        <f t="shared" si="88"/>
        <v>11</v>
      </c>
      <c r="AB102" s="117">
        <f t="shared" si="88"/>
        <v>27</v>
      </c>
      <c r="AC102" s="117">
        <f t="shared" si="88"/>
        <v>214</v>
      </c>
      <c r="AD102" s="118">
        <f t="shared" si="50"/>
        <v>663.5</v>
      </c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7"/>
      <c r="DR102" s="87"/>
      <c r="DS102" s="87"/>
      <c r="DT102" s="87"/>
      <c r="DU102" s="87"/>
      <c r="DV102" s="87"/>
      <c r="DW102" s="87"/>
      <c r="DX102" s="87"/>
      <c r="DY102" s="87"/>
      <c r="DZ102" s="87"/>
      <c r="EA102" s="87"/>
      <c r="EB102" s="87"/>
      <c r="EC102" s="87"/>
      <c r="ED102" s="87"/>
      <c r="EE102" s="87"/>
      <c r="EF102" s="87"/>
      <c r="EG102" s="87"/>
      <c r="EH102" s="87"/>
    </row>
    <row r="103" spans="1:138" s="88" customFormat="1" ht="13.5" hidden="1" thickBot="1" x14ac:dyDescent="0.25">
      <c r="A103" s="116" t="s">
        <v>32</v>
      </c>
      <c r="B103" s="117">
        <f t="shared" ref="B103:M103" si="89">IF(B32="S/D",B$43,B32)</f>
        <v>25.4</v>
      </c>
      <c r="C103" s="117">
        <f t="shared" si="89"/>
        <v>23.3</v>
      </c>
      <c r="D103" s="117">
        <f t="shared" si="89"/>
        <v>22.1</v>
      </c>
      <c r="E103" s="117">
        <f t="shared" si="89"/>
        <v>17.399999999999999</v>
      </c>
      <c r="F103" s="117">
        <f t="shared" si="89"/>
        <v>16.5</v>
      </c>
      <c r="G103" s="117">
        <f t="shared" si="89"/>
        <v>20.5</v>
      </c>
      <c r="H103" s="117">
        <f t="shared" si="89"/>
        <v>14.1</v>
      </c>
      <c r="I103" s="117">
        <f t="shared" si="89"/>
        <v>21.3</v>
      </c>
      <c r="J103" s="117">
        <f t="shared" si="89"/>
        <v>18.8</v>
      </c>
      <c r="K103" s="117">
        <f t="shared" si="89"/>
        <v>21.5</v>
      </c>
      <c r="L103" s="117">
        <f t="shared" si="89"/>
        <v>24.4</v>
      </c>
      <c r="M103" s="117">
        <f t="shared" si="89"/>
        <v>23.2</v>
      </c>
      <c r="N103" s="118">
        <f t="shared" si="52"/>
        <v>20.708333333333336</v>
      </c>
      <c r="O103" s="87"/>
      <c r="P103" s="119">
        <f t="shared" si="53"/>
        <v>2005</v>
      </c>
      <c r="Q103" s="116" t="s">
        <v>13</v>
      </c>
      <c r="R103" s="117">
        <f t="shared" ref="R103:AC103" si="90">IF(Q32="S/D",Q$43,Q32)</f>
        <v>40</v>
      </c>
      <c r="S103" s="117">
        <f t="shared" si="90"/>
        <v>144</v>
      </c>
      <c r="T103" s="117">
        <f t="shared" si="90"/>
        <v>105</v>
      </c>
      <c r="U103" s="117">
        <f t="shared" si="90"/>
        <v>109</v>
      </c>
      <c r="V103" s="117">
        <f t="shared" si="90"/>
        <v>0</v>
      </c>
      <c r="W103" s="117">
        <f t="shared" si="90"/>
        <v>4</v>
      </c>
      <c r="X103" s="117">
        <f t="shared" si="90"/>
        <v>6</v>
      </c>
      <c r="Y103" s="117">
        <f t="shared" si="90"/>
        <v>1</v>
      </c>
      <c r="Z103" s="117">
        <f t="shared" si="90"/>
        <v>17</v>
      </c>
      <c r="AA103" s="117">
        <f t="shared" si="90"/>
        <v>9</v>
      </c>
      <c r="AB103" s="117">
        <f t="shared" si="90"/>
        <v>43</v>
      </c>
      <c r="AC103" s="117">
        <f t="shared" si="90"/>
        <v>246</v>
      </c>
      <c r="AD103" s="118">
        <f>SUM(R103:AC103)</f>
        <v>724</v>
      </c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7"/>
      <c r="DT103" s="87"/>
      <c r="DU103" s="87"/>
      <c r="DV103" s="87"/>
      <c r="DW103" s="87"/>
      <c r="DX103" s="87"/>
      <c r="DY103" s="87"/>
      <c r="DZ103" s="87"/>
      <c r="EA103" s="87"/>
      <c r="EB103" s="87"/>
      <c r="EC103" s="87"/>
      <c r="ED103" s="87"/>
      <c r="EE103" s="87"/>
      <c r="EF103" s="87"/>
      <c r="EG103" s="87"/>
      <c r="EH103" s="87"/>
    </row>
    <row r="104" spans="1:138" s="88" customFormat="1" ht="13.5" hidden="1" thickBot="1" x14ac:dyDescent="0.25">
      <c r="A104" s="116" t="s">
        <v>32</v>
      </c>
      <c r="B104" s="117">
        <f t="shared" ref="B104:M104" si="91">IF(B33="S/D",B$43,B33)</f>
        <v>24.3</v>
      </c>
      <c r="C104" s="117">
        <f t="shared" si="91"/>
        <v>23.7</v>
      </c>
      <c r="D104" s="117">
        <f t="shared" si="91"/>
        <v>22.3</v>
      </c>
      <c r="E104" s="117">
        <f t="shared" si="91"/>
        <v>19.399999999999999</v>
      </c>
      <c r="F104" s="117">
        <f t="shared" si="91"/>
        <v>14.5</v>
      </c>
      <c r="G104" s="117">
        <f t="shared" si="91"/>
        <v>15.1</v>
      </c>
      <c r="H104" s="117">
        <f t="shared" si="91"/>
        <v>15.7</v>
      </c>
      <c r="I104" s="117">
        <f t="shared" si="91"/>
        <v>16.5</v>
      </c>
      <c r="J104" s="117">
        <f t="shared" si="91"/>
        <v>19.600000000000001</v>
      </c>
      <c r="K104" s="117">
        <f t="shared" si="91"/>
        <v>23.3</v>
      </c>
      <c r="L104" s="117">
        <f t="shared" si="91"/>
        <v>23.3</v>
      </c>
      <c r="M104" s="117">
        <f t="shared" si="91"/>
        <v>24.2</v>
      </c>
      <c r="N104" s="118">
        <f t="shared" si="52"/>
        <v>20.158333333333331</v>
      </c>
      <c r="O104" s="87"/>
      <c r="P104" s="119">
        <f t="shared" si="53"/>
        <v>2006</v>
      </c>
      <c r="Q104" s="116" t="s">
        <v>13</v>
      </c>
      <c r="R104" s="117">
        <f t="shared" ref="R104:AC104" si="92">IF(Q33="S/D",Q$43,Q33)</f>
        <v>123</v>
      </c>
      <c r="S104" s="117">
        <f t="shared" si="92"/>
        <v>105</v>
      </c>
      <c r="T104" s="117">
        <f t="shared" si="92"/>
        <v>135</v>
      </c>
      <c r="U104" s="117">
        <f t="shared" si="92"/>
        <v>99</v>
      </c>
      <c r="V104" s="117">
        <f t="shared" si="92"/>
        <v>21</v>
      </c>
      <c r="W104" s="117">
        <f t="shared" si="92"/>
        <v>3</v>
      </c>
      <c r="X104" s="117">
        <f t="shared" si="92"/>
        <v>2.5</v>
      </c>
      <c r="Y104" s="117">
        <f t="shared" si="92"/>
        <v>1</v>
      </c>
      <c r="Z104" s="117">
        <f t="shared" si="92"/>
        <v>2.5</v>
      </c>
      <c r="AA104" s="117">
        <f t="shared" si="92"/>
        <v>21</v>
      </c>
      <c r="AB104" s="117">
        <f t="shared" si="92"/>
        <v>81</v>
      </c>
      <c r="AC104" s="117">
        <f t="shared" si="92"/>
        <v>165</v>
      </c>
      <c r="AD104" s="118">
        <f>SUM(R104:AC104)</f>
        <v>759</v>
      </c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  <c r="DK104" s="87"/>
      <c r="DL104" s="87"/>
      <c r="DM104" s="87"/>
      <c r="DN104" s="87"/>
      <c r="DO104" s="87"/>
      <c r="DP104" s="87"/>
      <c r="DQ104" s="87"/>
      <c r="DR104" s="87"/>
      <c r="DS104" s="87"/>
      <c r="DT104" s="87"/>
      <c r="DU104" s="87"/>
      <c r="DV104" s="87"/>
      <c r="DW104" s="87"/>
      <c r="DX104" s="87"/>
      <c r="DY104" s="87"/>
      <c r="DZ104" s="87"/>
      <c r="EA104" s="87"/>
      <c r="EB104" s="87"/>
      <c r="EC104" s="87"/>
      <c r="ED104" s="87"/>
      <c r="EE104" s="87"/>
      <c r="EF104" s="87"/>
      <c r="EG104" s="87"/>
      <c r="EH104" s="87"/>
    </row>
    <row r="105" spans="1:138" s="88" customFormat="1" ht="13.5" hidden="1" thickBot="1" x14ac:dyDescent="0.25">
      <c r="A105" s="116" t="s">
        <v>32</v>
      </c>
      <c r="B105" s="117">
        <f t="shared" ref="B105:M105" si="93">IF(B34="S/D",B$43,B34)</f>
        <v>23.9</v>
      </c>
      <c r="C105" s="117">
        <f t="shared" si="93"/>
        <v>23.3</v>
      </c>
      <c r="D105" s="117">
        <f t="shared" si="93"/>
        <v>21.6</v>
      </c>
      <c r="E105" s="117">
        <f t="shared" si="93"/>
        <v>19.7</v>
      </c>
      <c r="F105" s="117">
        <f t="shared" si="93"/>
        <v>13.4</v>
      </c>
      <c r="G105" s="117">
        <f t="shared" si="93"/>
        <v>12.9</v>
      </c>
      <c r="H105" s="117">
        <f t="shared" si="93"/>
        <v>11.9</v>
      </c>
      <c r="I105" s="117">
        <f t="shared" si="93"/>
        <v>12.5</v>
      </c>
      <c r="J105" s="117">
        <f t="shared" si="93"/>
        <v>20.100000000000001</v>
      </c>
      <c r="K105" s="117">
        <f t="shared" si="93"/>
        <v>23.7</v>
      </c>
      <c r="L105" s="117">
        <f t="shared" si="93"/>
        <v>22.5</v>
      </c>
      <c r="M105" s="117">
        <f t="shared" si="93"/>
        <v>23.7</v>
      </c>
      <c r="N105" s="118">
        <f t="shared" si="52"/>
        <v>19.100000000000001</v>
      </c>
      <c r="O105" s="87"/>
      <c r="P105" s="119">
        <f t="shared" si="53"/>
        <v>2007</v>
      </c>
      <c r="Q105" s="116" t="s">
        <v>13</v>
      </c>
      <c r="R105" s="117">
        <f t="shared" ref="R105:AC105" si="94">IF(Q34="S/D",Q$43,Q34)</f>
        <v>189</v>
      </c>
      <c r="S105" s="117">
        <f t="shared" si="94"/>
        <v>195</v>
      </c>
      <c r="T105" s="117">
        <f t="shared" si="94"/>
        <v>177</v>
      </c>
      <c r="U105" s="117">
        <f t="shared" si="94"/>
        <v>18</v>
      </c>
      <c r="V105" s="117">
        <f t="shared" si="94"/>
        <v>8</v>
      </c>
      <c r="W105" s="117">
        <f t="shared" si="94"/>
        <v>1</v>
      </c>
      <c r="X105" s="117">
        <f t="shared" si="94"/>
        <v>2.5</v>
      </c>
      <c r="Y105" s="117">
        <f t="shared" si="94"/>
        <v>1</v>
      </c>
      <c r="Z105" s="117">
        <f t="shared" si="94"/>
        <v>1</v>
      </c>
      <c r="AA105" s="117">
        <f t="shared" si="94"/>
        <v>91</v>
      </c>
      <c r="AB105" s="117">
        <f t="shared" si="94"/>
        <v>59</v>
      </c>
      <c r="AC105" s="117">
        <f t="shared" si="94"/>
        <v>132</v>
      </c>
      <c r="AD105" s="118">
        <f>SUM(R105:AC105)</f>
        <v>874.5</v>
      </c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  <c r="DK105" s="87"/>
      <c r="DL105" s="87"/>
      <c r="DM105" s="87"/>
      <c r="DN105" s="87"/>
      <c r="DO105" s="87"/>
      <c r="DP105" s="87"/>
      <c r="DQ105" s="87"/>
      <c r="DR105" s="87"/>
      <c r="DS105" s="87"/>
      <c r="DT105" s="87"/>
      <c r="DU105" s="87"/>
      <c r="DV105" s="87"/>
      <c r="DW105" s="87"/>
      <c r="DX105" s="87"/>
      <c r="DY105" s="87"/>
      <c r="DZ105" s="87"/>
      <c r="EA105" s="87"/>
      <c r="EB105" s="87"/>
      <c r="EC105" s="87"/>
      <c r="ED105" s="87"/>
      <c r="EE105" s="87"/>
      <c r="EF105" s="87"/>
      <c r="EG105" s="87"/>
      <c r="EH105" s="87"/>
    </row>
    <row r="106" spans="1:138" s="88" customFormat="1" ht="13.5" hidden="1" thickBot="1" x14ac:dyDescent="0.25">
      <c r="A106" s="116" t="s">
        <v>32</v>
      </c>
      <c r="B106" s="117">
        <f t="shared" ref="B106:M106" si="95">IF(B35="S/D",B$43,B35)</f>
        <v>23.4</v>
      </c>
      <c r="C106" s="117">
        <f t="shared" si="95"/>
        <v>23.1</v>
      </c>
      <c r="D106" s="117">
        <f t="shared" si="95"/>
        <v>21.4</v>
      </c>
      <c r="E106" s="117">
        <f t="shared" si="95"/>
        <v>18.600000000000001</v>
      </c>
      <c r="F106" s="117">
        <f t="shared" si="95"/>
        <v>15.4</v>
      </c>
      <c r="G106" s="117">
        <f t="shared" si="95"/>
        <v>11.6</v>
      </c>
      <c r="H106" s="117">
        <f t="shared" si="95"/>
        <v>16.600000000000001</v>
      </c>
      <c r="I106" s="117">
        <f t="shared" si="95"/>
        <v>16.600000000000001</v>
      </c>
      <c r="J106" s="117">
        <f t="shared" si="95"/>
        <v>18.399999999999999</v>
      </c>
      <c r="K106" s="117">
        <f t="shared" si="95"/>
        <v>21.7</v>
      </c>
      <c r="L106" s="117">
        <f t="shared" si="95"/>
        <v>24.8</v>
      </c>
      <c r="M106" s="117">
        <f t="shared" si="95"/>
        <v>24</v>
      </c>
      <c r="N106" s="118">
        <f t="shared" si="52"/>
        <v>19.633333333333333</v>
      </c>
      <c r="O106" s="87"/>
      <c r="P106" s="119">
        <f t="shared" si="53"/>
        <v>2008</v>
      </c>
      <c r="Q106" s="116" t="s">
        <v>13</v>
      </c>
      <c r="R106" s="117">
        <f t="shared" ref="R106:AC106" si="96">IF(Q35="S/D",Q$43,Q35)</f>
        <v>200</v>
      </c>
      <c r="S106" s="117">
        <f t="shared" si="96"/>
        <v>140</v>
      </c>
      <c r="T106" s="117">
        <f t="shared" si="96"/>
        <v>140</v>
      </c>
      <c r="U106" s="117">
        <f t="shared" si="96"/>
        <v>10</v>
      </c>
      <c r="V106" s="117">
        <f t="shared" si="96"/>
        <v>3</v>
      </c>
      <c r="W106" s="117">
        <f t="shared" si="96"/>
        <v>4</v>
      </c>
      <c r="X106" s="117">
        <f t="shared" si="96"/>
        <v>2.5</v>
      </c>
      <c r="Y106" s="117">
        <f t="shared" si="96"/>
        <v>1</v>
      </c>
      <c r="Z106" s="117">
        <f t="shared" si="96"/>
        <v>2</v>
      </c>
      <c r="AA106" s="117">
        <f t="shared" si="96"/>
        <v>13</v>
      </c>
      <c r="AB106" s="117">
        <f t="shared" si="96"/>
        <v>48</v>
      </c>
      <c r="AC106" s="117">
        <f t="shared" si="96"/>
        <v>128</v>
      </c>
      <c r="AD106" s="118">
        <f>SUM(R106:AC106)</f>
        <v>691.5</v>
      </c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  <c r="DK106" s="87"/>
      <c r="DL106" s="87"/>
      <c r="DM106" s="87"/>
      <c r="DN106" s="87"/>
      <c r="DO106" s="87"/>
      <c r="DP106" s="87"/>
      <c r="DQ106" s="87"/>
      <c r="DR106" s="87"/>
      <c r="DS106" s="87"/>
      <c r="DT106" s="87"/>
      <c r="DU106" s="87"/>
      <c r="DV106" s="87"/>
      <c r="DW106" s="87"/>
      <c r="DX106" s="87"/>
      <c r="DY106" s="87"/>
      <c r="DZ106" s="87"/>
      <c r="EA106" s="87"/>
      <c r="EB106" s="87"/>
      <c r="EC106" s="87"/>
      <c r="ED106" s="87"/>
      <c r="EE106" s="87"/>
      <c r="EF106" s="87"/>
      <c r="EG106" s="87"/>
      <c r="EH106" s="87"/>
    </row>
    <row r="107" spans="1:138" s="88" customFormat="1" ht="13.5" hidden="1" thickBot="1" x14ac:dyDescent="0.25">
      <c r="A107" s="116" t="s">
        <v>32</v>
      </c>
      <c r="B107" s="117">
        <f t="shared" ref="B107:M107" si="97">IF(B36="S/D",B$43,B36)</f>
        <v>23.7</v>
      </c>
      <c r="C107" s="117">
        <f t="shared" si="97"/>
        <v>23</v>
      </c>
      <c r="D107" s="117">
        <f t="shared" si="97"/>
        <v>22.4</v>
      </c>
      <c r="E107" s="117">
        <f t="shared" si="97"/>
        <v>20.7</v>
      </c>
      <c r="F107" s="117">
        <f t="shared" si="97"/>
        <v>17</v>
      </c>
      <c r="G107" s="117">
        <f t="shared" si="97"/>
        <v>13.4</v>
      </c>
      <c r="H107" s="117">
        <f t="shared" si="97"/>
        <v>12.2</v>
      </c>
      <c r="I107" s="117">
        <f t="shared" si="97"/>
        <v>17.7</v>
      </c>
      <c r="J107" s="117">
        <f t="shared" si="97"/>
        <v>17.5</v>
      </c>
      <c r="K107" s="117">
        <f t="shared" si="97"/>
        <v>22.4</v>
      </c>
      <c r="L107" s="117">
        <f t="shared" si="97"/>
        <v>25.4</v>
      </c>
      <c r="M107" s="117">
        <f t="shared" si="97"/>
        <v>22.4</v>
      </c>
      <c r="N107" s="118">
        <f t="shared" si="52"/>
        <v>19.816666666666666</v>
      </c>
      <c r="O107" s="87"/>
      <c r="P107" s="119">
        <f t="shared" si="53"/>
        <v>2009</v>
      </c>
      <c r="Q107" s="116" t="s">
        <v>13</v>
      </c>
      <c r="R107" s="117">
        <f t="shared" ref="R107:AC107" si="98">IF(Q36="S/D",Q$43,Q36)</f>
        <v>52</v>
      </c>
      <c r="S107" s="117">
        <f t="shared" si="98"/>
        <v>179</v>
      </c>
      <c r="T107" s="117">
        <f t="shared" si="98"/>
        <v>130</v>
      </c>
      <c r="U107" s="117">
        <f t="shared" si="98"/>
        <v>61</v>
      </c>
      <c r="V107" s="117">
        <f t="shared" si="98"/>
        <v>12</v>
      </c>
      <c r="W107" s="117">
        <f t="shared" si="98"/>
        <v>1</v>
      </c>
      <c r="X107" s="117">
        <f t="shared" si="98"/>
        <v>2.5</v>
      </c>
      <c r="Y107" s="117">
        <f t="shared" si="98"/>
        <v>1</v>
      </c>
      <c r="Z107" s="117">
        <f t="shared" si="98"/>
        <v>2.5</v>
      </c>
      <c r="AA107" s="117">
        <f t="shared" si="98"/>
        <v>21</v>
      </c>
      <c r="AB107" s="117">
        <f t="shared" si="98"/>
        <v>81</v>
      </c>
      <c r="AC107" s="117">
        <f t="shared" si="98"/>
        <v>168</v>
      </c>
      <c r="AD107" s="118">
        <f t="shared" ref="AD107:AD113" si="99">SUM(R107:AC107)</f>
        <v>711</v>
      </c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  <c r="DK107" s="87"/>
      <c r="DL107" s="87"/>
      <c r="DM107" s="87"/>
      <c r="DN107" s="87"/>
      <c r="DO107" s="87"/>
      <c r="DP107" s="87"/>
      <c r="DQ107" s="87"/>
      <c r="DR107" s="87"/>
      <c r="DS107" s="87"/>
      <c r="DT107" s="87"/>
      <c r="DU107" s="87"/>
      <c r="DV107" s="87"/>
      <c r="DW107" s="87"/>
      <c r="DX107" s="87"/>
      <c r="DY107" s="87"/>
      <c r="DZ107" s="87"/>
      <c r="EA107" s="87"/>
      <c r="EB107" s="87"/>
      <c r="EC107" s="87"/>
      <c r="ED107" s="87"/>
      <c r="EE107" s="87"/>
      <c r="EF107" s="87"/>
      <c r="EG107" s="87"/>
      <c r="EH107" s="87"/>
    </row>
    <row r="108" spans="1:138" s="88" customFormat="1" ht="13.5" hidden="1" thickBot="1" x14ac:dyDescent="0.25">
      <c r="A108" s="116" t="s">
        <v>32</v>
      </c>
      <c r="B108" s="117">
        <f t="shared" ref="B108:M108" si="100">IF(B37="S/D",B$43,B37)</f>
        <v>23.9</v>
      </c>
      <c r="C108" s="117">
        <f t="shared" si="100"/>
        <v>23.6</v>
      </c>
      <c r="D108" s="117">
        <f t="shared" si="100"/>
        <v>22.7</v>
      </c>
      <c r="E108" s="117">
        <f t="shared" si="100"/>
        <v>17.600000000000001</v>
      </c>
      <c r="F108" s="117">
        <f t="shared" si="100"/>
        <v>13.7</v>
      </c>
      <c r="G108" s="117">
        <f t="shared" si="100"/>
        <v>13.6</v>
      </c>
      <c r="H108" s="117">
        <f t="shared" si="100"/>
        <v>11.1</v>
      </c>
      <c r="I108" s="117">
        <f t="shared" si="100"/>
        <v>14</v>
      </c>
      <c r="J108" s="117">
        <f t="shared" si="100"/>
        <v>18.600000000000001</v>
      </c>
      <c r="K108" s="117">
        <f t="shared" si="100"/>
        <v>20.3</v>
      </c>
      <c r="L108" s="117">
        <f t="shared" si="100"/>
        <v>22.8</v>
      </c>
      <c r="M108" s="117">
        <f t="shared" si="100"/>
        <v>24.1</v>
      </c>
      <c r="N108" s="118">
        <f t="shared" si="52"/>
        <v>18.833333333333332</v>
      </c>
      <c r="O108" s="87"/>
      <c r="P108" s="119">
        <f t="shared" si="53"/>
        <v>2010</v>
      </c>
      <c r="Q108" s="116" t="s">
        <v>13</v>
      </c>
      <c r="R108" s="117">
        <f t="shared" ref="R108:AC108" si="101">IF(Q37="S/D",Q$43,Q37)</f>
        <v>64</v>
      </c>
      <c r="S108" s="117">
        <f t="shared" si="101"/>
        <v>197</v>
      </c>
      <c r="T108" s="117">
        <f t="shared" si="101"/>
        <v>92</v>
      </c>
      <c r="U108" s="117">
        <f t="shared" si="101"/>
        <v>15</v>
      </c>
      <c r="V108" s="117">
        <f t="shared" si="101"/>
        <v>5</v>
      </c>
      <c r="W108" s="117">
        <f t="shared" si="101"/>
        <v>3</v>
      </c>
      <c r="X108" s="117">
        <f t="shared" si="101"/>
        <v>13</v>
      </c>
      <c r="Y108" s="117">
        <f t="shared" si="101"/>
        <v>1</v>
      </c>
      <c r="Z108" s="117">
        <f t="shared" si="101"/>
        <v>2</v>
      </c>
      <c r="AA108" s="117">
        <f t="shared" si="101"/>
        <v>4</v>
      </c>
      <c r="AB108" s="117">
        <f t="shared" si="101"/>
        <v>10</v>
      </c>
      <c r="AC108" s="117">
        <f t="shared" si="101"/>
        <v>104</v>
      </c>
      <c r="AD108" s="118">
        <f t="shared" si="99"/>
        <v>510</v>
      </c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  <c r="DK108" s="87"/>
      <c r="DL108" s="87"/>
      <c r="DM108" s="87"/>
      <c r="DN108" s="87"/>
      <c r="DO108" s="87"/>
      <c r="DP108" s="87"/>
      <c r="DQ108" s="87"/>
      <c r="DR108" s="87"/>
      <c r="DS108" s="87"/>
      <c r="DT108" s="87"/>
      <c r="DU108" s="87"/>
      <c r="DV108" s="87"/>
      <c r="DW108" s="87"/>
      <c r="DX108" s="87"/>
      <c r="DY108" s="87"/>
      <c r="DZ108" s="87"/>
      <c r="EA108" s="87"/>
      <c r="EB108" s="87"/>
      <c r="EC108" s="87"/>
      <c r="ED108" s="87"/>
      <c r="EE108" s="87"/>
      <c r="EF108" s="87"/>
      <c r="EG108" s="87"/>
      <c r="EH108" s="87"/>
    </row>
    <row r="109" spans="1:138" s="88" customFormat="1" ht="13.5" hidden="1" thickBot="1" x14ac:dyDescent="0.25">
      <c r="A109" s="116" t="s">
        <v>32</v>
      </c>
      <c r="B109" s="117">
        <f t="shared" ref="B109:M109" si="102">IF(B38="S/D",B$43,B38)</f>
        <v>22.9</v>
      </c>
      <c r="C109" s="117">
        <f t="shared" si="102"/>
        <v>21.8</v>
      </c>
      <c r="D109" s="117">
        <f t="shared" si="102"/>
        <v>20.2</v>
      </c>
      <c r="E109" s="117">
        <f t="shared" si="102"/>
        <v>18.8</v>
      </c>
      <c r="F109" s="117">
        <f t="shared" si="102"/>
        <v>15.1</v>
      </c>
      <c r="G109" s="117">
        <f t="shared" si="102"/>
        <v>12.8</v>
      </c>
      <c r="H109" s="117">
        <f t="shared" si="102"/>
        <v>11.9</v>
      </c>
      <c r="I109" s="117">
        <f t="shared" si="102"/>
        <v>14.8</v>
      </c>
      <c r="J109" s="117">
        <f t="shared" si="102"/>
        <v>19.8</v>
      </c>
      <c r="K109" s="117">
        <f t="shared" si="102"/>
        <v>21.4</v>
      </c>
      <c r="L109" s="117">
        <f t="shared" si="102"/>
        <v>23.8</v>
      </c>
      <c r="M109" s="117">
        <f t="shared" si="102"/>
        <v>22.8</v>
      </c>
      <c r="N109" s="118">
        <f t="shared" si="52"/>
        <v>18.841666666666672</v>
      </c>
      <c r="O109" s="87"/>
      <c r="P109" s="119">
        <f t="shared" si="53"/>
        <v>2011</v>
      </c>
      <c r="Q109" s="116" t="s">
        <v>13</v>
      </c>
      <c r="R109" s="117">
        <f t="shared" ref="R109:AC109" si="103">IF(Q38="S/D",Q$43,Q38)</f>
        <v>161</v>
      </c>
      <c r="S109" s="117">
        <f t="shared" si="103"/>
        <v>90</v>
      </c>
      <c r="T109" s="117">
        <f t="shared" si="103"/>
        <v>75</v>
      </c>
      <c r="U109" s="117">
        <f t="shared" si="103"/>
        <v>19</v>
      </c>
      <c r="V109" s="117">
        <f t="shared" si="103"/>
        <v>4</v>
      </c>
      <c r="W109" s="117">
        <f t="shared" si="103"/>
        <v>3</v>
      </c>
      <c r="X109" s="117">
        <f t="shared" si="103"/>
        <v>1</v>
      </c>
      <c r="Y109" s="117">
        <f t="shared" si="103"/>
        <v>0</v>
      </c>
      <c r="Z109" s="117">
        <f t="shared" si="103"/>
        <v>1</v>
      </c>
      <c r="AA109" s="117">
        <f t="shared" si="103"/>
        <v>5</v>
      </c>
      <c r="AB109" s="117">
        <f t="shared" si="103"/>
        <v>24</v>
      </c>
      <c r="AC109" s="117">
        <f t="shared" si="103"/>
        <v>127</v>
      </c>
      <c r="AD109" s="118">
        <f t="shared" si="99"/>
        <v>510</v>
      </c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  <c r="DK109" s="87"/>
      <c r="DL109" s="87"/>
      <c r="DM109" s="87"/>
      <c r="DN109" s="87"/>
      <c r="DO109" s="87"/>
      <c r="DP109" s="87"/>
      <c r="DQ109" s="87"/>
      <c r="DR109" s="87"/>
      <c r="DS109" s="87"/>
      <c r="DT109" s="87"/>
      <c r="DU109" s="87"/>
      <c r="DV109" s="87"/>
      <c r="DW109" s="87"/>
      <c r="DX109" s="87"/>
      <c r="DY109" s="87"/>
      <c r="DZ109" s="87"/>
      <c r="EA109" s="87"/>
      <c r="EB109" s="87"/>
      <c r="EC109" s="87"/>
      <c r="ED109" s="87"/>
      <c r="EE109" s="87"/>
      <c r="EF109" s="87"/>
      <c r="EG109" s="87"/>
      <c r="EH109" s="87"/>
    </row>
    <row r="110" spans="1:138" s="88" customFormat="1" ht="13.5" hidden="1" thickBot="1" x14ac:dyDescent="0.25">
      <c r="A110" s="116" t="s">
        <v>32</v>
      </c>
      <c r="B110" s="117">
        <f t="shared" ref="B110:M110" si="104">IF(B39="S/D",B$43,B39)</f>
        <v>24.1</v>
      </c>
      <c r="C110" s="117">
        <f t="shared" si="104"/>
        <v>23.9</v>
      </c>
      <c r="D110" s="117">
        <f t="shared" si="104"/>
        <v>21.4</v>
      </c>
      <c r="E110" s="117">
        <f t="shared" si="104"/>
        <v>18.8</v>
      </c>
      <c r="F110" s="117">
        <f t="shared" si="104"/>
        <v>16.8</v>
      </c>
      <c r="G110" s="117">
        <f t="shared" si="104"/>
        <v>13</v>
      </c>
      <c r="H110" s="117">
        <f t="shared" si="104"/>
        <v>11.3</v>
      </c>
      <c r="I110" s="117">
        <f t="shared" si="104"/>
        <v>15.6</v>
      </c>
      <c r="J110" s="117">
        <f t="shared" si="104"/>
        <v>19.899999999999999</v>
      </c>
      <c r="K110" s="117">
        <f t="shared" si="104"/>
        <v>23.1</v>
      </c>
      <c r="L110" s="117">
        <f t="shared" si="104"/>
        <v>23</v>
      </c>
      <c r="M110" s="117">
        <f t="shared" si="104"/>
        <v>24.4</v>
      </c>
      <c r="N110" s="118">
        <f t="shared" si="52"/>
        <v>19.608333333333334</v>
      </c>
      <c r="O110" s="87"/>
      <c r="P110" s="119">
        <f t="shared" si="53"/>
        <v>2012</v>
      </c>
      <c r="Q110" s="116" t="s">
        <v>13</v>
      </c>
      <c r="R110" s="117">
        <f t="shared" ref="R110:AC110" si="105">IF(Q39="S/D",Q$43,Q39)</f>
        <v>92</v>
      </c>
      <c r="S110" s="117">
        <f t="shared" si="105"/>
        <v>172</v>
      </c>
      <c r="T110" s="117">
        <f t="shared" si="105"/>
        <v>182</v>
      </c>
      <c r="U110" s="117">
        <f t="shared" si="105"/>
        <v>74</v>
      </c>
      <c r="V110" s="117">
        <f t="shared" si="105"/>
        <v>2</v>
      </c>
      <c r="W110" s="117">
        <f t="shared" si="105"/>
        <v>1</v>
      </c>
      <c r="X110" s="117">
        <f t="shared" si="105"/>
        <v>3</v>
      </c>
      <c r="Y110" s="117">
        <f t="shared" si="105"/>
        <v>1</v>
      </c>
      <c r="Z110" s="117">
        <f t="shared" si="105"/>
        <v>0</v>
      </c>
      <c r="AA110" s="117">
        <f t="shared" si="105"/>
        <v>1</v>
      </c>
      <c r="AB110" s="117">
        <f t="shared" si="105"/>
        <v>33</v>
      </c>
      <c r="AC110" s="117">
        <f t="shared" si="105"/>
        <v>118</v>
      </c>
      <c r="AD110" s="118">
        <f t="shared" si="99"/>
        <v>679</v>
      </c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  <c r="DK110" s="87"/>
      <c r="DL110" s="87"/>
      <c r="DM110" s="87"/>
      <c r="DN110" s="87"/>
      <c r="DO110" s="87"/>
      <c r="DP110" s="87"/>
      <c r="DQ110" s="87"/>
      <c r="DR110" s="87"/>
      <c r="DS110" s="87"/>
      <c r="DT110" s="87"/>
      <c r="DU110" s="87"/>
      <c r="DV110" s="87"/>
      <c r="DW110" s="87"/>
      <c r="DX110" s="87"/>
      <c r="DY110" s="87"/>
      <c r="DZ110" s="87"/>
      <c r="EA110" s="87"/>
      <c r="EB110" s="87"/>
      <c r="EC110" s="87"/>
      <c r="ED110" s="87"/>
      <c r="EE110" s="87"/>
      <c r="EF110" s="87"/>
      <c r="EG110" s="87"/>
      <c r="EH110" s="87"/>
    </row>
    <row r="111" spans="1:138" s="88" customFormat="1" ht="13.5" hidden="1" thickBot="1" x14ac:dyDescent="0.25">
      <c r="A111" s="116" t="s">
        <v>32</v>
      </c>
      <c r="B111" s="117">
        <f t="shared" ref="B111:M111" si="106">IF(B40="S/D",B$43,B40)</f>
        <v>23.2</v>
      </c>
      <c r="C111" s="117">
        <f t="shared" si="106"/>
        <v>23.2</v>
      </c>
      <c r="D111" s="117">
        <f t="shared" si="106"/>
        <v>20.7</v>
      </c>
      <c r="E111" s="117">
        <f t="shared" si="106"/>
        <v>19.899999999999999</v>
      </c>
      <c r="F111" s="117">
        <f t="shared" si="106"/>
        <v>16.7</v>
      </c>
      <c r="G111" s="117">
        <f t="shared" si="106"/>
        <v>15</v>
      </c>
      <c r="H111" s="117">
        <f t="shared" si="106"/>
        <v>13.1</v>
      </c>
      <c r="I111" s="117">
        <f t="shared" si="106"/>
        <v>13.8</v>
      </c>
      <c r="J111" s="117">
        <f t="shared" si="106"/>
        <v>17.3</v>
      </c>
      <c r="K111" s="117">
        <f t="shared" si="106"/>
        <v>21.8</v>
      </c>
      <c r="L111" s="117">
        <f t="shared" si="106"/>
        <v>23.7</v>
      </c>
      <c r="M111" s="117">
        <f t="shared" si="106"/>
        <v>25.6</v>
      </c>
      <c r="N111" s="118">
        <f t="shared" si="52"/>
        <v>19.500000000000004</v>
      </c>
      <c r="O111" s="87"/>
      <c r="P111" s="119">
        <f t="shared" si="53"/>
        <v>2013</v>
      </c>
      <c r="Q111" s="116" t="s">
        <v>13</v>
      </c>
      <c r="R111" s="117">
        <f t="shared" ref="R111:AC111" si="107">IF(Q40="S/D",Q$43,Q40)</f>
        <v>238</v>
      </c>
      <c r="S111" s="117">
        <f t="shared" si="107"/>
        <v>72</v>
      </c>
      <c r="T111" s="117">
        <f t="shared" si="107"/>
        <v>67</v>
      </c>
      <c r="U111" s="117">
        <f t="shared" si="107"/>
        <v>4</v>
      </c>
      <c r="V111" s="117">
        <f t="shared" si="107"/>
        <v>0</v>
      </c>
      <c r="W111" s="117">
        <f t="shared" si="107"/>
        <v>10</v>
      </c>
      <c r="X111" s="117">
        <f t="shared" si="107"/>
        <v>2.5</v>
      </c>
      <c r="Y111" s="117">
        <f t="shared" si="107"/>
        <v>0</v>
      </c>
      <c r="Z111" s="117">
        <f t="shared" si="107"/>
        <v>2</v>
      </c>
      <c r="AA111" s="117">
        <f t="shared" si="107"/>
        <v>36</v>
      </c>
      <c r="AB111" s="117">
        <f t="shared" si="107"/>
        <v>22</v>
      </c>
      <c r="AC111" s="117">
        <f t="shared" si="107"/>
        <v>156</v>
      </c>
      <c r="AD111" s="118">
        <f t="shared" si="99"/>
        <v>609.5</v>
      </c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  <c r="DK111" s="87"/>
      <c r="DL111" s="87"/>
      <c r="DM111" s="87"/>
      <c r="DN111" s="87"/>
      <c r="DO111" s="87"/>
      <c r="DP111" s="87"/>
      <c r="DQ111" s="87"/>
      <c r="DR111" s="87"/>
      <c r="DS111" s="87"/>
      <c r="DT111" s="87"/>
      <c r="DU111" s="87"/>
      <c r="DV111" s="87"/>
      <c r="DW111" s="87"/>
      <c r="DX111" s="87"/>
      <c r="DY111" s="87"/>
      <c r="DZ111" s="87"/>
      <c r="EA111" s="87"/>
      <c r="EB111" s="87"/>
      <c r="EC111" s="87"/>
      <c r="ED111" s="87"/>
      <c r="EE111" s="87"/>
      <c r="EF111" s="87"/>
      <c r="EG111" s="87"/>
      <c r="EH111" s="87"/>
    </row>
    <row r="112" spans="1:138" s="88" customFormat="1" ht="13.5" hidden="1" thickBot="1" x14ac:dyDescent="0.25">
      <c r="A112" s="116" t="s">
        <v>32</v>
      </c>
      <c r="B112" s="117">
        <f t="shared" ref="B112:M112" si="108">IF(B41="S/D",B$43,B41)</f>
        <v>23.6</v>
      </c>
      <c r="C112" s="117">
        <f t="shared" si="108"/>
        <v>22.3</v>
      </c>
      <c r="D112" s="117">
        <f t="shared" si="108"/>
        <v>20.100000000000001</v>
      </c>
      <c r="E112" s="117">
        <f t="shared" si="108"/>
        <v>19.2</v>
      </c>
      <c r="F112" s="117">
        <f t="shared" si="108"/>
        <v>15.9</v>
      </c>
      <c r="G112" s="117">
        <f t="shared" si="108"/>
        <v>13.1</v>
      </c>
      <c r="H112" s="117">
        <f t="shared" si="108"/>
        <v>12.7</v>
      </c>
      <c r="I112" s="117">
        <f t="shared" si="108"/>
        <v>17.100000000000001</v>
      </c>
      <c r="J112" s="117">
        <f t="shared" si="108"/>
        <v>20.2</v>
      </c>
      <c r="K112" s="117">
        <f t="shared" si="108"/>
        <v>23.5</v>
      </c>
      <c r="L112" s="117">
        <f t="shared" si="108"/>
        <v>22.1</v>
      </c>
      <c r="M112" s="117">
        <f t="shared" si="108"/>
        <v>22.8</v>
      </c>
      <c r="N112" s="118">
        <f t="shared" si="52"/>
        <v>19.383333333333333</v>
      </c>
      <c r="O112" s="87"/>
      <c r="P112" s="119">
        <f t="shared" si="53"/>
        <v>2014</v>
      </c>
      <c r="Q112" s="116" t="s">
        <v>13</v>
      </c>
      <c r="R112" s="117">
        <f t="shared" ref="R112:AC112" si="109">IF(Q41="S/D",Q$43,Q41)</f>
        <v>130</v>
      </c>
      <c r="S112" s="117">
        <f t="shared" si="109"/>
        <v>159</v>
      </c>
      <c r="T112" s="117">
        <f t="shared" si="109"/>
        <v>103</v>
      </c>
      <c r="U112" s="117">
        <f t="shared" si="109"/>
        <v>30</v>
      </c>
      <c r="V112" s="117">
        <f t="shared" si="109"/>
        <v>65</v>
      </c>
      <c r="W112" s="117">
        <f t="shared" si="109"/>
        <v>6</v>
      </c>
      <c r="X112" s="117">
        <f t="shared" si="109"/>
        <v>0</v>
      </c>
      <c r="Y112" s="117">
        <f t="shared" si="109"/>
        <v>0</v>
      </c>
      <c r="Z112" s="117">
        <f t="shared" si="109"/>
        <v>2</v>
      </c>
      <c r="AA112" s="117">
        <f t="shared" si="109"/>
        <v>72</v>
      </c>
      <c r="AB112" s="117">
        <f t="shared" si="109"/>
        <v>28</v>
      </c>
      <c r="AC112" s="117">
        <f t="shared" si="109"/>
        <v>125</v>
      </c>
      <c r="AD112" s="118">
        <f t="shared" si="99"/>
        <v>720</v>
      </c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  <c r="DK112" s="87"/>
      <c r="DL112" s="87"/>
      <c r="DM112" s="87"/>
      <c r="DN112" s="87"/>
      <c r="DO112" s="87"/>
      <c r="DP112" s="87"/>
      <c r="DQ112" s="87"/>
      <c r="DR112" s="87"/>
      <c r="DS112" s="87"/>
      <c r="DT112" s="87"/>
      <c r="DU112" s="87"/>
      <c r="DV112" s="87"/>
      <c r="DW112" s="87"/>
      <c r="DX112" s="87"/>
      <c r="DY112" s="87"/>
      <c r="DZ112" s="87"/>
      <c r="EA112" s="87"/>
      <c r="EB112" s="87"/>
      <c r="EC112" s="87"/>
      <c r="ED112" s="87"/>
      <c r="EE112" s="87"/>
      <c r="EF112" s="87"/>
      <c r="EG112" s="87"/>
      <c r="EH112" s="87"/>
    </row>
    <row r="113" spans="1:138" s="88" customFormat="1" ht="13.5" hidden="1" thickBot="1" x14ac:dyDescent="0.25">
      <c r="A113" s="116" t="s">
        <v>32</v>
      </c>
      <c r="B113" s="117">
        <f t="shared" ref="B113:M113" si="110">IF(B42="S/D",B$43,B42)</f>
        <v>23.6</v>
      </c>
      <c r="C113" s="117">
        <f t="shared" si="110"/>
        <v>22.8</v>
      </c>
      <c r="D113" s="117">
        <f t="shared" si="110"/>
        <v>21.6</v>
      </c>
      <c r="E113" s="117">
        <f t="shared" si="110"/>
        <v>20.100000000000001</v>
      </c>
      <c r="F113" s="117">
        <f t="shared" si="110"/>
        <v>16.3</v>
      </c>
      <c r="G113" s="117">
        <f t="shared" si="110"/>
        <v>14</v>
      </c>
      <c r="H113" s="117">
        <f t="shared" si="110"/>
        <v>12.9</v>
      </c>
      <c r="I113" s="117">
        <f t="shared" si="110"/>
        <v>17</v>
      </c>
      <c r="J113" s="117">
        <f t="shared" si="110"/>
        <v>18.600000000000001</v>
      </c>
      <c r="K113" s="117">
        <f t="shared" si="110"/>
        <v>19.5</v>
      </c>
      <c r="L113" s="117">
        <f t="shared" si="110"/>
        <v>21.2</v>
      </c>
      <c r="M113" s="117">
        <f t="shared" si="110"/>
        <v>23.5</v>
      </c>
      <c r="N113" s="118">
        <f t="shared" si="52"/>
        <v>19.258333333333329</v>
      </c>
      <c r="O113" s="87"/>
      <c r="P113" s="119">
        <f t="shared" si="53"/>
        <v>2015</v>
      </c>
      <c r="Q113" s="116" t="s">
        <v>13</v>
      </c>
      <c r="R113" s="117">
        <f t="shared" ref="R113:AC113" si="111">IF(Q42="S/D",Q$43,Q42)</f>
        <v>122</v>
      </c>
      <c r="S113" s="117">
        <f t="shared" si="111"/>
        <v>146</v>
      </c>
      <c r="T113" s="117">
        <f t="shared" si="111"/>
        <v>98</v>
      </c>
      <c r="U113" s="117">
        <f t="shared" si="111"/>
        <v>94</v>
      </c>
      <c r="V113" s="117">
        <f t="shared" si="111"/>
        <v>7</v>
      </c>
      <c r="W113" s="117">
        <f t="shared" si="111"/>
        <v>1</v>
      </c>
      <c r="X113" s="117">
        <f t="shared" si="111"/>
        <v>7</v>
      </c>
      <c r="Y113" s="117">
        <f t="shared" si="111"/>
        <v>7</v>
      </c>
      <c r="Z113" s="117">
        <f t="shared" si="111"/>
        <v>4</v>
      </c>
      <c r="AA113" s="117">
        <f t="shared" si="111"/>
        <v>17</v>
      </c>
      <c r="AB113" s="117">
        <f t="shared" si="111"/>
        <v>62</v>
      </c>
      <c r="AC113" s="117">
        <f t="shared" si="111"/>
        <v>82</v>
      </c>
      <c r="AD113" s="118">
        <f t="shared" si="99"/>
        <v>647</v>
      </c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  <c r="DK113" s="87"/>
      <c r="DL113" s="87"/>
      <c r="DM113" s="87"/>
      <c r="DN113" s="87"/>
      <c r="DO113" s="87"/>
      <c r="DP113" s="87"/>
      <c r="DQ113" s="87"/>
      <c r="DR113" s="87"/>
      <c r="DS113" s="87"/>
      <c r="DT113" s="87"/>
      <c r="DU113" s="87"/>
      <c r="DV113" s="87"/>
      <c r="DW113" s="87"/>
      <c r="DX113" s="87"/>
      <c r="DY113" s="87"/>
      <c r="DZ113" s="87"/>
      <c r="EA113" s="87"/>
      <c r="EB113" s="87"/>
      <c r="EC113" s="87"/>
      <c r="ED113" s="87"/>
      <c r="EE113" s="87"/>
      <c r="EF113" s="87"/>
      <c r="EG113" s="87"/>
      <c r="EH113" s="87"/>
    </row>
    <row r="114" spans="1:138" s="88" customFormat="1" ht="13.5" hidden="1" thickBot="1" x14ac:dyDescent="0.25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  <c r="DK114" s="87"/>
      <c r="DL114" s="87"/>
      <c r="DM114" s="87"/>
      <c r="DN114" s="87"/>
      <c r="DO114" s="87"/>
      <c r="DP114" s="87"/>
      <c r="DQ114" s="87"/>
      <c r="DR114" s="87"/>
      <c r="DS114" s="87"/>
      <c r="DT114" s="87"/>
      <c r="DU114" s="87"/>
      <c r="DV114" s="87"/>
      <c r="DW114" s="87"/>
      <c r="DX114" s="87"/>
      <c r="DY114" s="87"/>
      <c r="DZ114" s="87"/>
      <c r="EA114" s="87"/>
      <c r="EB114" s="87"/>
      <c r="EC114" s="87"/>
      <c r="ED114" s="87"/>
      <c r="EE114" s="87"/>
      <c r="EF114" s="87"/>
      <c r="EG114" s="87"/>
      <c r="EH114" s="87"/>
    </row>
    <row r="115" spans="1:138" s="88" customFormat="1" ht="13.9" hidden="1" customHeight="1" thickBot="1" x14ac:dyDescent="0.3">
      <c r="A115" s="81"/>
      <c r="B115" s="120"/>
      <c r="C115" s="113" t="s">
        <v>0</v>
      </c>
      <c r="D115" s="121" t="s">
        <v>1</v>
      </c>
      <c r="E115" s="121" t="s">
        <v>2</v>
      </c>
      <c r="F115" s="121" t="s">
        <v>3</v>
      </c>
      <c r="G115" s="121" t="s">
        <v>4</v>
      </c>
      <c r="H115" s="121" t="s">
        <v>5</v>
      </c>
      <c r="I115" s="121" t="s">
        <v>6</v>
      </c>
      <c r="J115" s="121" t="s">
        <v>7</v>
      </c>
      <c r="K115" s="121" t="s">
        <v>8</v>
      </c>
      <c r="L115" s="121" t="s">
        <v>9</v>
      </c>
      <c r="M115" s="113" t="s">
        <v>10</v>
      </c>
      <c r="N115" s="121" t="s">
        <v>11</v>
      </c>
      <c r="O115" s="122" t="s">
        <v>12</v>
      </c>
      <c r="P115" s="95" t="s">
        <v>43</v>
      </c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  <c r="DK115" s="87"/>
      <c r="DL115" s="87"/>
      <c r="DM115" s="87"/>
      <c r="DN115" s="87"/>
      <c r="DO115" s="87"/>
      <c r="DP115" s="87"/>
      <c r="DQ115" s="87"/>
      <c r="DR115" s="87"/>
      <c r="DS115" s="87"/>
      <c r="DT115" s="87"/>
      <c r="DU115" s="87"/>
      <c r="DV115" s="87"/>
      <c r="DW115" s="87"/>
      <c r="DX115" s="87"/>
      <c r="DY115" s="87"/>
      <c r="DZ115" s="87"/>
      <c r="EA115" s="87"/>
      <c r="EB115" s="87"/>
      <c r="EC115" s="87"/>
      <c r="ED115" s="87"/>
      <c r="EE115" s="87"/>
      <c r="EF115" s="87"/>
      <c r="EG115" s="87"/>
      <c r="EH115" s="87"/>
    </row>
    <row r="116" spans="1:138" s="88" customFormat="1" ht="13.5" hidden="1" thickBot="1" x14ac:dyDescent="0.25">
      <c r="A116" s="123" t="s">
        <v>26</v>
      </c>
      <c r="B116" s="124" t="s">
        <v>13</v>
      </c>
      <c r="C116" s="125">
        <f t="shared" ref="C116:N116" si="112">R84</f>
        <v>80</v>
      </c>
      <c r="D116" s="125">
        <f t="shared" si="112"/>
        <v>106</v>
      </c>
      <c r="E116" s="125">
        <f t="shared" si="112"/>
        <v>51</v>
      </c>
      <c r="F116" s="125">
        <f t="shared" si="112"/>
        <v>23</v>
      </c>
      <c r="G116" s="125">
        <f t="shared" si="112"/>
        <v>0</v>
      </c>
      <c r="H116" s="125">
        <f t="shared" si="112"/>
        <v>4</v>
      </c>
      <c r="I116" s="125">
        <f t="shared" si="112"/>
        <v>2</v>
      </c>
      <c r="J116" s="125">
        <f t="shared" si="112"/>
        <v>7</v>
      </c>
      <c r="K116" s="125">
        <f t="shared" si="112"/>
        <v>2</v>
      </c>
      <c r="L116" s="125">
        <f t="shared" si="112"/>
        <v>50</v>
      </c>
      <c r="M116" s="125">
        <f t="shared" si="112"/>
        <v>61</v>
      </c>
      <c r="N116" s="125">
        <f t="shared" si="112"/>
        <v>251</v>
      </c>
      <c r="O116" s="126">
        <f>SUM(C116:N116)</f>
        <v>637</v>
      </c>
      <c r="P116" s="9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  <c r="DK116" s="87"/>
      <c r="DL116" s="87"/>
      <c r="DM116" s="87"/>
      <c r="DN116" s="87"/>
      <c r="DO116" s="87"/>
      <c r="DP116" s="87"/>
      <c r="DQ116" s="87"/>
      <c r="DR116" s="87"/>
      <c r="DS116" s="87"/>
      <c r="DT116" s="87"/>
      <c r="DU116" s="87"/>
      <c r="DV116" s="87"/>
      <c r="DW116" s="87"/>
      <c r="DX116" s="87"/>
      <c r="DY116" s="87"/>
      <c r="DZ116" s="87"/>
      <c r="EA116" s="87"/>
      <c r="EB116" s="87"/>
      <c r="EC116" s="87"/>
      <c r="ED116" s="87"/>
      <c r="EE116" s="87"/>
      <c r="EF116" s="87"/>
      <c r="EG116" s="87"/>
      <c r="EH116" s="87"/>
    </row>
    <row r="117" spans="1:138" s="88" customFormat="1" ht="13.5" hidden="1" thickBot="1" x14ac:dyDescent="0.25">
      <c r="A117" s="127">
        <f>P84</f>
        <v>1986</v>
      </c>
      <c r="B117" s="128" t="s">
        <v>14</v>
      </c>
      <c r="C117" s="129">
        <f>C52</f>
        <v>119.29505534222011</v>
      </c>
      <c r="D117" s="129">
        <f t="shared" ref="D117:N117" si="113">D52</f>
        <v>94.979429049656517</v>
      </c>
      <c r="E117" s="129">
        <f t="shared" si="113"/>
        <v>90.449788286599713</v>
      </c>
      <c r="F117" s="129">
        <f t="shared" si="113"/>
        <v>86.031258030096566</v>
      </c>
      <c r="G117" s="129">
        <f t="shared" si="113"/>
        <v>61.852071147593243</v>
      </c>
      <c r="H117" s="129">
        <f t="shared" si="113"/>
        <v>45.384434365505278</v>
      </c>
      <c r="I117" s="129">
        <f t="shared" si="113"/>
        <v>45.384434365505278</v>
      </c>
      <c r="J117" s="129">
        <f t="shared" si="113"/>
        <v>49.261893603843816</v>
      </c>
      <c r="K117" s="129">
        <f t="shared" si="113"/>
        <v>67.909123995159334</v>
      </c>
      <c r="L117" s="129">
        <f t="shared" si="113"/>
        <v>93.154238040114166</v>
      </c>
      <c r="M117" s="129">
        <f t="shared" si="113"/>
        <v>107.27665120155608</v>
      </c>
      <c r="N117" s="129">
        <f t="shared" si="113"/>
        <v>121.36040811519388</v>
      </c>
      <c r="O117" s="126">
        <f>SUM(C117:N117)</f>
        <v>982.33878554304385</v>
      </c>
      <c r="P117" s="9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  <c r="DK117" s="87"/>
      <c r="DL117" s="87"/>
      <c r="DM117" s="87"/>
      <c r="DN117" s="87"/>
      <c r="DO117" s="87"/>
      <c r="DP117" s="87"/>
      <c r="DQ117" s="87"/>
      <c r="DR117" s="87"/>
      <c r="DS117" s="87"/>
      <c r="DT117" s="87"/>
      <c r="DU117" s="87"/>
      <c r="DV117" s="87"/>
      <c r="DW117" s="87"/>
      <c r="DX117" s="87"/>
      <c r="DY117" s="87"/>
      <c r="DZ117" s="87"/>
      <c r="EA117" s="87"/>
      <c r="EB117" s="87"/>
      <c r="EC117" s="87"/>
      <c r="ED117" s="87"/>
      <c r="EE117" s="87"/>
      <c r="EF117" s="87"/>
      <c r="EG117" s="87"/>
      <c r="EH117" s="87"/>
    </row>
    <row r="118" spans="1:138" s="88" customFormat="1" ht="13.9" hidden="1" customHeight="1" thickBot="1" x14ac:dyDescent="0.25">
      <c r="A118" s="130"/>
      <c r="B118" s="131" t="s">
        <v>27</v>
      </c>
      <c r="C118" s="132">
        <f t="shared" ref="C118:N118" si="114">C116-C117</f>
        <v>-39.29505534222011</v>
      </c>
      <c r="D118" s="133">
        <f t="shared" si="114"/>
        <v>11.020570950343483</v>
      </c>
      <c r="E118" s="133">
        <f t="shared" si="114"/>
        <v>-39.449788286599713</v>
      </c>
      <c r="F118" s="133">
        <f t="shared" si="114"/>
        <v>-63.031258030096566</v>
      </c>
      <c r="G118" s="133">
        <f t="shared" si="114"/>
        <v>-61.852071147593243</v>
      </c>
      <c r="H118" s="133">
        <f t="shared" si="114"/>
        <v>-41.384434365505278</v>
      </c>
      <c r="I118" s="133">
        <f t="shared" si="114"/>
        <v>-43.384434365505278</v>
      </c>
      <c r="J118" s="133">
        <f t="shared" si="114"/>
        <v>-42.261893603843816</v>
      </c>
      <c r="K118" s="133">
        <f t="shared" si="114"/>
        <v>-65.909123995159334</v>
      </c>
      <c r="L118" s="133">
        <f t="shared" si="114"/>
        <v>-43.154238040114166</v>
      </c>
      <c r="M118" s="133">
        <f t="shared" si="114"/>
        <v>-46.276651201556078</v>
      </c>
      <c r="N118" s="134">
        <f t="shared" si="114"/>
        <v>129.63959188480612</v>
      </c>
      <c r="O118" s="135"/>
      <c r="P118" s="9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  <c r="DK118" s="87"/>
      <c r="DL118" s="87"/>
      <c r="DM118" s="87"/>
      <c r="DN118" s="87"/>
      <c r="DO118" s="87"/>
      <c r="DP118" s="87"/>
      <c r="DQ118" s="87"/>
      <c r="DR118" s="87"/>
      <c r="DS118" s="87"/>
      <c r="DT118" s="87"/>
      <c r="DU118" s="87"/>
      <c r="DV118" s="87"/>
      <c r="DW118" s="87"/>
      <c r="DX118" s="87"/>
      <c r="DY118" s="87"/>
      <c r="DZ118" s="87"/>
      <c r="EA118" s="87"/>
      <c r="EB118" s="87"/>
      <c r="EC118" s="87"/>
      <c r="ED118" s="87"/>
      <c r="EE118" s="87"/>
      <c r="EF118" s="87"/>
      <c r="EG118" s="87"/>
      <c r="EH118" s="87"/>
    </row>
    <row r="119" spans="1:138" s="88" customFormat="1" ht="13.9" hidden="1" customHeight="1" thickBot="1" x14ac:dyDescent="0.25">
      <c r="A119" s="130"/>
      <c r="B119" s="131" t="s">
        <v>15</v>
      </c>
      <c r="C119" s="136">
        <f>M5</f>
        <v>210</v>
      </c>
      <c r="D119" s="137">
        <f t="shared" ref="D119:N119" si="115">IF(D118&lt;0,C119*EXP(D118/$M$5),IF((D118+C119)&gt;$M$5,+$M$5,D118+C119))</f>
        <v>210</v>
      </c>
      <c r="E119" s="137">
        <f t="shared" si="115"/>
        <v>174.03412418975611</v>
      </c>
      <c r="F119" s="137">
        <f t="shared" si="115"/>
        <v>128.90846105608153</v>
      </c>
      <c r="G119" s="137">
        <f t="shared" si="115"/>
        <v>96.021188065001098</v>
      </c>
      <c r="H119" s="137">
        <f t="shared" si="115"/>
        <v>78.846280547357765</v>
      </c>
      <c r="I119" s="137">
        <f t="shared" si="115"/>
        <v>64.129700083504702</v>
      </c>
      <c r="J119" s="137">
        <f t="shared" si="115"/>
        <v>52.439518873565</v>
      </c>
      <c r="K119" s="137">
        <f t="shared" si="115"/>
        <v>38.313699159900175</v>
      </c>
      <c r="L119" s="137">
        <f t="shared" si="115"/>
        <v>31.196663220330887</v>
      </c>
      <c r="M119" s="137">
        <f t="shared" si="115"/>
        <v>25.026772085662387</v>
      </c>
      <c r="N119" s="138">
        <f t="shared" si="115"/>
        <v>154.66636397046852</v>
      </c>
      <c r="O119" s="135"/>
      <c r="P119" s="9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  <c r="DK119" s="87"/>
      <c r="DL119" s="87"/>
      <c r="DM119" s="87"/>
      <c r="DN119" s="87"/>
      <c r="DO119" s="87"/>
      <c r="DP119" s="87"/>
      <c r="DQ119" s="87"/>
      <c r="DR119" s="87"/>
      <c r="DS119" s="87"/>
      <c r="DT119" s="87"/>
      <c r="DU119" s="87"/>
      <c r="DV119" s="87"/>
      <c r="DW119" s="87"/>
      <c r="DX119" s="87"/>
      <c r="DY119" s="87"/>
      <c r="DZ119" s="87"/>
      <c r="EA119" s="87"/>
      <c r="EB119" s="87"/>
      <c r="EC119" s="87"/>
      <c r="ED119" s="87"/>
      <c r="EE119" s="87"/>
      <c r="EF119" s="87"/>
      <c r="EG119" s="87"/>
      <c r="EH119" s="87"/>
    </row>
    <row r="120" spans="1:138" s="88" customFormat="1" ht="13.9" hidden="1" customHeight="1" thickBot="1" x14ac:dyDescent="0.25">
      <c r="A120" s="130"/>
      <c r="B120" s="139" t="s">
        <v>21</v>
      </c>
      <c r="C120" s="136"/>
      <c r="D120" s="137">
        <f t="shared" ref="D120:N120" si="116">D119-C119</f>
        <v>0</v>
      </c>
      <c r="E120" s="137">
        <f t="shared" si="116"/>
        <v>-35.965875810243887</v>
      </c>
      <c r="F120" s="137">
        <f t="shared" si="116"/>
        <v>-45.125663133674578</v>
      </c>
      <c r="G120" s="137">
        <f t="shared" si="116"/>
        <v>-32.887272991080437</v>
      </c>
      <c r="H120" s="137">
        <f t="shared" si="116"/>
        <v>-17.174907517643334</v>
      </c>
      <c r="I120" s="137">
        <f t="shared" si="116"/>
        <v>-14.716580463853063</v>
      </c>
      <c r="J120" s="137">
        <f t="shared" si="116"/>
        <v>-11.690181209939702</v>
      </c>
      <c r="K120" s="137">
        <f t="shared" si="116"/>
        <v>-14.125819713664825</v>
      </c>
      <c r="L120" s="137">
        <f t="shared" si="116"/>
        <v>-7.1170359395692877</v>
      </c>
      <c r="M120" s="137">
        <f t="shared" si="116"/>
        <v>-6.1698911346685001</v>
      </c>
      <c r="N120" s="138">
        <f t="shared" si="116"/>
        <v>129.63959188480612</v>
      </c>
      <c r="O120" s="135"/>
      <c r="P120" s="9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  <c r="DK120" s="87"/>
      <c r="DL120" s="87"/>
      <c r="DM120" s="87"/>
      <c r="DN120" s="87"/>
      <c r="DO120" s="87"/>
      <c r="DP120" s="87"/>
      <c r="DQ120" s="87"/>
      <c r="DR120" s="87"/>
      <c r="DS120" s="87"/>
      <c r="DT120" s="87"/>
      <c r="DU120" s="87"/>
      <c r="DV120" s="87"/>
      <c r="DW120" s="87"/>
      <c r="DX120" s="87"/>
      <c r="DY120" s="87"/>
      <c r="DZ120" s="87"/>
      <c r="EA120" s="87"/>
      <c r="EB120" s="87"/>
      <c r="EC120" s="87"/>
      <c r="ED120" s="87"/>
      <c r="EE120" s="87"/>
      <c r="EF120" s="87"/>
      <c r="EG120" s="87"/>
      <c r="EH120" s="87"/>
    </row>
    <row r="121" spans="1:138" s="88" customFormat="1" ht="13.9" hidden="1" customHeight="1" thickBot="1" x14ac:dyDescent="0.25">
      <c r="A121" s="130"/>
      <c r="B121" s="131" t="s">
        <v>17</v>
      </c>
      <c r="C121" s="136"/>
      <c r="D121" s="137">
        <f t="shared" ref="D121:N121" si="117">IF(D120&gt;=0,+D117,+D116+ABS(D120))</f>
        <v>94.979429049656517</v>
      </c>
      <c r="E121" s="137">
        <f t="shared" si="117"/>
        <v>86.965875810243887</v>
      </c>
      <c r="F121" s="137">
        <f t="shared" si="117"/>
        <v>68.125663133674578</v>
      </c>
      <c r="G121" s="137">
        <f t="shared" si="117"/>
        <v>32.887272991080437</v>
      </c>
      <c r="H121" s="137">
        <f t="shared" si="117"/>
        <v>21.174907517643334</v>
      </c>
      <c r="I121" s="137">
        <f t="shared" si="117"/>
        <v>16.716580463853063</v>
      </c>
      <c r="J121" s="137">
        <f t="shared" si="117"/>
        <v>18.690181209939702</v>
      </c>
      <c r="K121" s="137">
        <f t="shared" si="117"/>
        <v>16.125819713664825</v>
      </c>
      <c r="L121" s="137">
        <f t="shared" si="117"/>
        <v>57.117035939569291</v>
      </c>
      <c r="M121" s="137">
        <f t="shared" si="117"/>
        <v>67.169891134668504</v>
      </c>
      <c r="N121" s="138">
        <f t="shared" si="117"/>
        <v>121.36040811519388</v>
      </c>
      <c r="O121" s="129">
        <f>SUM(C121:N121)</f>
        <v>601.31306507918794</v>
      </c>
      <c r="P121" s="9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  <c r="DK121" s="87"/>
      <c r="DL121" s="87"/>
      <c r="DM121" s="87"/>
      <c r="DN121" s="87"/>
      <c r="DO121" s="87"/>
      <c r="DP121" s="87"/>
      <c r="DQ121" s="87"/>
      <c r="DR121" s="87"/>
      <c r="DS121" s="87"/>
      <c r="DT121" s="87"/>
      <c r="DU121" s="87"/>
      <c r="DV121" s="87"/>
      <c r="DW121" s="87"/>
      <c r="DX121" s="87"/>
      <c r="DY121" s="87"/>
      <c r="DZ121" s="87"/>
      <c r="EA121" s="87"/>
      <c r="EB121" s="87"/>
      <c r="EC121" s="87"/>
      <c r="ED121" s="87"/>
      <c r="EE121" s="87"/>
      <c r="EF121" s="87"/>
      <c r="EG121" s="87"/>
      <c r="EH121" s="87"/>
    </row>
    <row r="122" spans="1:138" s="88" customFormat="1" ht="13.9" hidden="1" customHeight="1" thickBot="1" x14ac:dyDescent="0.25">
      <c r="A122" s="130"/>
      <c r="B122" s="131" t="s">
        <v>18</v>
      </c>
      <c r="C122" s="136"/>
      <c r="D122" s="137">
        <f t="shared" ref="D122:N122" si="118">IF((+C119+D118)&gt;$M$5,(C119+ABS(D118))-$M$5,0)</f>
        <v>11.020570950343483</v>
      </c>
      <c r="E122" s="137">
        <f t="shared" si="118"/>
        <v>0</v>
      </c>
      <c r="F122" s="137">
        <f t="shared" si="118"/>
        <v>0</v>
      </c>
      <c r="G122" s="137">
        <f t="shared" si="118"/>
        <v>0</v>
      </c>
      <c r="H122" s="137">
        <f t="shared" si="118"/>
        <v>0</v>
      </c>
      <c r="I122" s="137">
        <f t="shared" si="118"/>
        <v>0</v>
      </c>
      <c r="J122" s="137">
        <f t="shared" si="118"/>
        <v>0</v>
      </c>
      <c r="K122" s="137">
        <f t="shared" si="118"/>
        <v>0</v>
      </c>
      <c r="L122" s="137">
        <f t="shared" si="118"/>
        <v>0</v>
      </c>
      <c r="M122" s="137">
        <f t="shared" si="118"/>
        <v>0</v>
      </c>
      <c r="N122" s="138">
        <f t="shared" si="118"/>
        <v>0</v>
      </c>
      <c r="O122" s="129">
        <f>SUM(C122:N122)</f>
        <v>11.020570950343483</v>
      </c>
      <c r="P122" s="9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  <c r="DK122" s="87"/>
      <c r="DL122" s="87"/>
      <c r="DM122" s="87"/>
      <c r="DN122" s="87"/>
      <c r="DO122" s="87"/>
      <c r="DP122" s="87"/>
      <c r="DQ122" s="87"/>
      <c r="DR122" s="87"/>
      <c r="DS122" s="87"/>
      <c r="DT122" s="87"/>
      <c r="DU122" s="87"/>
      <c r="DV122" s="87"/>
      <c r="DW122" s="87"/>
      <c r="DX122" s="87"/>
      <c r="DY122" s="87"/>
      <c r="DZ122" s="87"/>
      <c r="EA122" s="87"/>
      <c r="EB122" s="87"/>
      <c r="EC122" s="87"/>
      <c r="ED122" s="87"/>
      <c r="EE122" s="87"/>
      <c r="EF122" s="87"/>
      <c r="EG122" s="87"/>
      <c r="EH122" s="87"/>
    </row>
    <row r="123" spans="1:138" s="88" customFormat="1" ht="13.9" hidden="1" customHeight="1" thickBot="1" x14ac:dyDescent="0.25">
      <c r="A123" s="130"/>
      <c r="B123" s="131" t="s">
        <v>19</v>
      </c>
      <c r="C123" s="140"/>
      <c r="D123" s="141">
        <f>D117-D121</f>
        <v>0</v>
      </c>
      <c r="E123" s="141">
        <f t="shared" ref="E123:N123" si="119">E117-E121</f>
        <v>3.483912476355826</v>
      </c>
      <c r="F123" s="141">
        <f t="shared" si="119"/>
        <v>17.905594896421988</v>
      </c>
      <c r="G123" s="141">
        <f t="shared" si="119"/>
        <v>28.964798156512806</v>
      </c>
      <c r="H123" s="141">
        <f t="shared" si="119"/>
        <v>24.209526847861945</v>
      </c>
      <c r="I123" s="141">
        <f t="shared" si="119"/>
        <v>28.667853901652215</v>
      </c>
      <c r="J123" s="141">
        <f t="shared" si="119"/>
        <v>30.571712393904114</v>
      </c>
      <c r="K123" s="141">
        <f t="shared" si="119"/>
        <v>51.783304281494509</v>
      </c>
      <c r="L123" s="141">
        <f t="shared" si="119"/>
        <v>36.037202100544874</v>
      </c>
      <c r="M123" s="141">
        <f t="shared" si="119"/>
        <v>40.106760066887574</v>
      </c>
      <c r="N123" s="142">
        <f t="shared" si="119"/>
        <v>0</v>
      </c>
      <c r="O123" s="143">
        <f>SUM(C123:N123)</f>
        <v>261.73066512163587</v>
      </c>
      <c r="P123" s="95">
        <f>(100*O122-60*O123)/O117</f>
        <v>-14.864304481464442</v>
      </c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  <c r="DK123" s="87"/>
      <c r="DL123" s="87"/>
      <c r="DM123" s="87"/>
      <c r="DN123" s="87"/>
      <c r="DO123" s="87"/>
      <c r="DP123" s="87"/>
      <c r="DQ123" s="87"/>
      <c r="DR123" s="87"/>
      <c r="DS123" s="87"/>
      <c r="DT123" s="87"/>
      <c r="DU123" s="87"/>
      <c r="DV123" s="87"/>
      <c r="DW123" s="87"/>
      <c r="DX123" s="87"/>
      <c r="DY123" s="87"/>
      <c r="DZ123" s="87"/>
      <c r="EA123" s="87"/>
      <c r="EB123" s="87"/>
      <c r="EC123" s="87"/>
      <c r="ED123" s="87"/>
      <c r="EE123" s="87"/>
      <c r="EF123" s="87"/>
      <c r="EG123" s="87"/>
      <c r="EH123" s="87"/>
    </row>
    <row r="124" spans="1:138" s="88" customFormat="1" ht="13.9" hidden="1" customHeight="1" thickBot="1" x14ac:dyDescent="0.25">
      <c r="A124" s="144"/>
      <c r="B124" s="124" t="s">
        <v>13</v>
      </c>
      <c r="C124" s="145">
        <f t="shared" ref="C124:N124" si="120">R85</f>
        <v>315</v>
      </c>
      <c r="D124" s="145">
        <f t="shared" si="120"/>
        <v>22</v>
      </c>
      <c r="E124" s="145">
        <f t="shared" si="120"/>
        <v>73</v>
      </c>
      <c r="F124" s="145">
        <f t="shared" si="120"/>
        <v>53</v>
      </c>
      <c r="G124" s="145">
        <f t="shared" si="120"/>
        <v>11</v>
      </c>
      <c r="H124" s="145">
        <f t="shared" si="120"/>
        <v>3</v>
      </c>
      <c r="I124" s="145">
        <f t="shared" si="120"/>
        <v>1</v>
      </c>
      <c r="J124" s="145">
        <f t="shared" si="120"/>
        <v>1</v>
      </c>
      <c r="K124" s="145">
        <f t="shared" si="120"/>
        <v>1</v>
      </c>
      <c r="L124" s="145">
        <f t="shared" si="120"/>
        <v>4</v>
      </c>
      <c r="M124" s="145">
        <f t="shared" si="120"/>
        <v>89</v>
      </c>
      <c r="N124" s="145">
        <f t="shared" si="120"/>
        <v>101</v>
      </c>
      <c r="O124" s="126">
        <f>SUM(C124:N124)</f>
        <v>674</v>
      </c>
      <c r="P124" s="9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  <c r="DK124" s="87"/>
      <c r="DL124" s="87"/>
      <c r="DM124" s="87"/>
      <c r="DN124" s="87"/>
      <c r="DO124" s="87"/>
      <c r="DP124" s="87"/>
      <c r="DQ124" s="87"/>
      <c r="DR124" s="87"/>
      <c r="DS124" s="87"/>
      <c r="DT124" s="87"/>
      <c r="DU124" s="87"/>
      <c r="DV124" s="87"/>
      <c r="DW124" s="87"/>
      <c r="DX124" s="87"/>
      <c r="DY124" s="87"/>
      <c r="DZ124" s="87"/>
      <c r="EA124" s="87"/>
      <c r="EB124" s="87"/>
      <c r="EC124" s="87"/>
      <c r="ED124" s="87"/>
      <c r="EE124" s="87"/>
      <c r="EF124" s="87"/>
      <c r="EG124" s="87"/>
      <c r="EH124" s="87"/>
    </row>
    <row r="125" spans="1:138" s="88" customFormat="1" ht="13.9" hidden="1" customHeight="1" thickBot="1" x14ac:dyDescent="0.25">
      <c r="A125" s="127">
        <f>P85</f>
        <v>1987</v>
      </c>
      <c r="B125" s="124" t="s">
        <v>14</v>
      </c>
      <c r="C125" s="129">
        <f t="shared" ref="C125:N125" si="121">C53</f>
        <v>115.21774242739946</v>
      </c>
      <c r="D125" s="129">
        <f t="shared" si="121"/>
        <v>96.822401324782959</v>
      </c>
      <c r="E125" s="129">
        <f t="shared" si="121"/>
        <v>101.50763425377784</v>
      </c>
      <c r="F125" s="129">
        <f t="shared" si="121"/>
        <v>75.062910382404979</v>
      </c>
      <c r="G125" s="129">
        <f t="shared" si="121"/>
        <v>33.069370722093645</v>
      </c>
      <c r="H125" s="129">
        <f t="shared" si="121"/>
        <v>34.158097507236036</v>
      </c>
      <c r="I125" s="129">
        <f t="shared" si="121"/>
        <v>49.923651965190558</v>
      </c>
      <c r="J125" s="129">
        <f t="shared" si="121"/>
        <v>44.753703985973985</v>
      </c>
      <c r="K125" s="129">
        <f t="shared" si="121"/>
        <v>61.114910426962844</v>
      </c>
      <c r="L125" s="129">
        <f t="shared" si="121"/>
        <v>98.68315627299836</v>
      </c>
      <c r="M125" s="129">
        <f t="shared" si="121"/>
        <v>109.23523543180637</v>
      </c>
      <c r="N125" s="129">
        <f t="shared" si="121"/>
        <v>102.45801975280261</v>
      </c>
      <c r="O125" s="129">
        <f>SUM(C125:N125)</f>
        <v>922.00683445342975</v>
      </c>
      <c r="P125" s="9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  <c r="DK125" s="87"/>
      <c r="DL125" s="87"/>
      <c r="DM125" s="87"/>
      <c r="DN125" s="87"/>
      <c r="DO125" s="87"/>
      <c r="DP125" s="87"/>
      <c r="DQ125" s="87"/>
      <c r="DR125" s="87"/>
      <c r="DS125" s="87"/>
      <c r="DT125" s="87"/>
      <c r="DU125" s="87"/>
      <c r="DV125" s="87"/>
      <c r="DW125" s="87"/>
      <c r="DX125" s="87"/>
      <c r="DY125" s="87"/>
      <c r="DZ125" s="87"/>
      <c r="EA125" s="87"/>
      <c r="EB125" s="87"/>
      <c r="EC125" s="87"/>
      <c r="ED125" s="87"/>
      <c r="EE125" s="87"/>
      <c r="EF125" s="87"/>
      <c r="EG125" s="87"/>
      <c r="EH125" s="87"/>
    </row>
    <row r="126" spans="1:138" s="88" customFormat="1" ht="13.9" hidden="1" customHeight="1" thickBot="1" x14ac:dyDescent="0.25">
      <c r="A126" s="130"/>
      <c r="B126" s="131" t="s">
        <v>27</v>
      </c>
      <c r="C126" s="136">
        <f t="shared" ref="C126:N126" si="122">C124-C125</f>
        <v>199.78225757260054</v>
      </c>
      <c r="D126" s="137">
        <f t="shared" si="122"/>
        <v>-74.822401324782959</v>
      </c>
      <c r="E126" s="137">
        <f t="shared" si="122"/>
        <v>-28.507634253777837</v>
      </c>
      <c r="F126" s="137">
        <f t="shared" si="122"/>
        <v>-22.062910382404979</v>
      </c>
      <c r="G126" s="137">
        <f t="shared" si="122"/>
        <v>-22.069370722093645</v>
      </c>
      <c r="H126" s="137">
        <f t="shared" si="122"/>
        <v>-31.158097507236036</v>
      </c>
      <c r="I126" s="137">
        <f t="shared" si="122"/>
        <v>-48.923651965190558</v>
      </c>
      <c r="J126" s="137">
        <f t="shared" si="122"/>
        <v>-43.753703985973985</v>
      </c>
      <c r="K126" s="137">
        <f t="shared" si="122"/>
        <v>-60.114910426962844</v>
      </c>
      <c r="L126" s="137">
        <f t="shared" si="122"/>
        <v>-94.68315627299836</v>
      </c>
      <c r="M126" s="137">
        <f t="shared" si="122"/>
        <v>-20.235235431806373</v>
      </c>
      <c r="N126" s="138">
        <f t="shared" si="122"/>
        <v>-1.4580197528026133</v>
      </c>
      <c r="O126" s="135"/>
      <c r="P126" s="9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  <c r="DK126" s="87"/>
      <c r="DL126" s="87"/>
      <c r="DM126" s="87"/>
      <c r="DN126" s="87"/>
      <c r="DO126" s="87"/>
      <c r="DP126" s="87"/>
      <c r="DQ126" s="87"/>
      <c r="DR126" s="87"/>
      <c r="DS126" s="87"/>
      <c r="DT126" s="87"/>
      <c r="DU126" s="87"/>
      <c r="DV126" s="87"/>
      <c r="DW126" s="87"/>
      <c r="DX126" s="87"/>
      <c r="DY126" s="87"/>
      <c r="DZ126" s="87"/>
      <c r="EA126" s="87"/>
      <c r="EB126" s="87"/>
      <c r="EC126" s="87"/>
      <c r="ED126" s="87"/>
      <c r="EE126" s="87"/>
      <c r="EF126" s="87"/>
      <c r="EG126" s="87"/>
      <c r="EH126" s="87"/>
    </row>
    <row r="127" spans="1:138" s="88" customFormat="1" ht="13.9" hidden="1" customHeight="1" thickBot="1" x14ac:dyDescent="0.25">
      <c r="A127" s="130"/>
      <c r="B127" s="131" t="s">
        <v>15</v>
      </c>
      <c r="C127" s="136">
        <f>IF(C126&lt;0,N119*EXP(C126/$M$5),IF((C126+N119)&gt;$M$5,+$M$5,C126+N119))</f>
        <v>210</v>
      </c>
      <c r="D127" s="137">
        <f t="shared" ref="D127:N127" si="123">IF(D126&lt;0,C127*EXP(D126/$M$5),IF((D126+C127)&gt;$M$5,+$M$5,D126+C127))</f>
        <v>147.05554632354026</v>
      </c>
      <c r="E127" s="137">
        <f t="shared" si="123"/>
        <v>128.3883611949386</v>
      </c>
      <c r="F127" s="137">
        <f t="shared" si="123"/>
        <v>115.58408390040024</v>
      </c>
      <c r="G127" s="137">
        <f t="shared" si="123"/>
        <v>104.05358665108717</v>
      </c>
      <c r="H127" s="137">
        <f t="shared" si="123"/>
        <v>89.705683639023377</v>
      </c>
      <c r="I127" s="137">
        <f t="shared" si="123"/>
        <v>71.062825967116495</v>
      </c>
      <c r="J127" s="137">
        <f t="shared" si="123"/>
        <v>57.697473584223701</v>
      </c>
      <c r="K127" s="137">
        <f t="shared" si="123"/>
        <v>43.334622396782294</v>
      </c>
      <c r="L127" s="137">
        <f t="shared" si="123"/>
        <v>27.607286354538363</v>
      </c>
      <c r="M127" s="137">
        <f t="shared" si="123"/>
        <v>25.071242502579395</v>
      </c>
      <c r="N127" s="138">
        <f t="shared" si="123"/>
        <v>24.897776967456505</v>
      </c>
      <c r="O127" s="135"/>
      <c r="P127" s="9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  <c r="DK127" s="87"/>
      <c r="DL127" s="87"/>
      <c r="DM127" s="87"/>
      <c r="DN127" s="87"/>
      <c r="DO127" s="87"/>
      <c r="DP127" s="87"/>
      <c r="DQ127" s="87"/>
      <c r="DR127" s="87"/>
      <c r="DS127" s="87"/>
      <c r="DT127" s="87"/>
      <c r="DU127" s="87"/>
      <c r="DV127" s="87"/>
      <c r="DW127" s="87"/>
      <c r="DX127" s="87"/>
      <c r="DY127" s="87"/>
      <c r="DZ127" s="87"/>
      <c r="EA127" s="87"/>
      <c r="EB127" s="87"/>
      <c r="EC127" s="87"/>
      <c r="ED127" s="87"/>
      <c r="EE127" s="87"/>
      <c r="EF127" s="87"/>
      <c r="EG127" s="87"/>
      <c r="EH127" s="87"/>
    </row>
    <row r="128" spans="1:138" s="88" customFormat="1" ht="13.9" hidden="1" customHeight="1" thickBot="1" x14ac:dyDescent="0.25">
      <c r="A128" s="130"/>
      <c r="B128" s="139" t="s">
        <v>21</v>
      </c>
      <c r="C128" s="136">
        <f>C127-N119</f>
        <v>55.333636029531476</v>
      </c>
      <c r="D128" s="137">
        <f t="shared" ref="D128:N128" si="124">D127-C127</f>
        <v>-62.944453676459744</v>
      </c>
      <c r="E128" s="137">
        <f t="shared" si="124"/>
        <v>-18.667185128601659</v>
      </c>
      <c r="F128" s="137">
        <f t="shared" si="124"/>
        <v>-12.804277294538352</v>
      </c>
      <c r="G128" s="137">
        <f t="shared" si="124"/>
        <v>-11.530497249313072</v>
      </c>
      <c r="H128" s="137">
        <f t="shared" si="124"/>
        <v>-14.347903012063796</v>
      </c>
      <c r="I128" s="137">
        <f t="shared" si="124"/>
        <v>-18.642857671906881</v>
      </c>
      <c r="J128" s="137">
        <f t="shared" si="124"/>
        <v>-13.365352382892794</v>
      </c>
      <c r="K128" s="137">
        <f t="shared" si="124"/>
        <v>-14.362851187441407</v>
      </c>
      <c r="L128" s="137">
        <f t="shared" si="124"/>
        <v>-15.72733604224393</v>
      </c>
      <c r="M128" s="137">
        <f t="shared" si="124"/>
        <v>-2.5360438519589685</v>
      </c>
      <c r="N128" s="138">
        <f t="shared" si="124"/>
        <v>-0.1734655351228902</v>
      </c>
      <c r="O128" s="135"/>
      <c r="P128" s="9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  <c r="DK128" s="87"/>
      <c r="DL128" s="87"/>
      <c r="DM128" s="87"/>
      <c r="DN128" s="87"/>
      <c r="DO128" s="87"/>
      <c r="DP128" s="87"/>
      <c r="DQ128" s="87"/>
      <c r="DR128" s="87"/>
      <c r="DS128" s="87"/>
      <c r="DT128" s="87"/>
      <c r="DU128" s="87"/>
      <c r="DV128" s="87"/>
      <c r="DW128" s="87"/>
      <c r="DX128" s="87"/>
      <c r="DY128" s="87"/>
      <c r="DZ128" s="87"/>
      <c r="EA128" s="87"/>
      <c r="EB128" s="87"/>
      <c r="EC128" s="87"/>
      <c r="ED128" s="87"/>
      <c r="EE128" s="87"/>
      <c r="EF128" s="87"/>
      <c r="EG128" s="87"/>
      <c r="EH128" s="87"/>
    </row>
    <row r="129" spans="1:138" s="88" customFormat="1" ht="13.9" hidden="1" customHeight="1" thickBot="1" x14ac:dyDescent="0.25">
      <c r="A129" s="130"/>
      <c r="B129" s="131" t="s">
        <v>17</v>
      </c>
      <c r="C129" s="136">
        <f t="shared" ref="C129:N129" si="125">IF(C128&gt;=0,+C125,+C124+ABS(C128))</f>
        <v>115.21774242739946</v>
      </c>
      <c r="D129" s="137">
        <f t="shared" si="125"/>
        <v>84.944453676459744</v>
      </c>
      <c r="E129" s="137">
        <f t="shared" si="125"/>
        <v>91.667185128601659</v>
      </c>
      <c r="F129" s="137">
        <f t="shared" si="125"/>
        <v>65.804277294538352</v>
      </c>
      <c r="G129" s="137">
        <f t="shared" si="125"/>
        <v>22.530497249313072</v>
      </c>
      <c r="H129" s="137">
        <f t="shared" si="125"/>
        <v>17.347903012063796</v>
      </c>
      <c r="I129" s="137">
        <f t="shared" si="125"/>
        <v>19.642857671906881</v>
      </c>
      <c r="J129" s="137">
        <f t="shared" si="125"/>
        <v>14.365352382892794</v>
      </c>
      <c r="K129" s="137">
        <f t="shared" si="125"/>
        <v>15.362851187441407</v>
      </c>
      <c r="L129" s="137">
        <f t="shared" si="125"/>
        <v>19.72733604224393</v>
      </c>
      <c r="M129" s="137">
        <f t="shared" si="125"/>
        <v>91.536043851958965</v>
      </c>
      <c r="N129" s="138">
        <f t="shared" si="125"/>
        <v>101.17346553512289</v>
      </c>
      <c r="O129" s="129">
        <f>SUM(C129:N129)</f>
        <v>659.31996545994286</v>
      </c>
      <c r="P129" s="9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  <c r="DK129" s="87"/>
      <c r="DL129" s="87"/>
      <c r="DM129" s="87"/>
      <c r="DN129" s="87"/>
      <c r="DO129" s="87"/>
      <c r="DP129" s="87"/>
      <c r="DQ129" s="87"/>
      <c r="DR129" s="87"/>
      <c r="DS129" s="87"/>
      <c r="DT129" s="87"/>
      <c r="DU129" s="87"/>
      <c r="DV129" s="87"/>
      <c r="DW129" s="87"/>
      <c r="DX129" s="87"/>
      <c r="DY129" s="87"/>
      <c r="DZ129" s="87"/>
      <c r="EA129" s="87"/>
      <c r="EB129" s="87"/>
      <c r="EC129" s="87"/>
      <c r="ED129" s="87"/>
      <c r="EE129" s="87"/>
      <c r="EF129" s="87"/>
      <c r="EG129" s="87"/>
      <c r="EH129" s="87"/>
    </row>
    <row r="130" spans="1:138" s="88" customFormat="1" ht="13.9" hidden="1" customHeight="1" thickBot="1" x14ac:dyDescent="0.25">
      <c r="A130" s="130"/>
      <c r="B130" s="131" t="s">
        <v>18</v>
      </c>
      <c r="C130" s="136">
        <f>IF((+N119+C126)&gt;$M$5,(N119+ABS(C126))-$M$5,0)</f>
        <v>144.44862154306907</v>
      </c>
      <c r="D130" s="137">
        <f t="shared" ref="D130:N130" si="126">IF((+C127+D126)&gt;$M$5,(C127+ABS(D126))-$M$5,0)</f>
        <v>0</v>
      </c>
      <c r="E130" s="137">
        <f t="shared" si="126"/>
        <v>0</v>
      </c>
      <c r="F130" s="137">
        <f t="shared" si="126"/>
        <v>0</v>
      </c>
      <c r="G130" s="137">
        <f t="shared" si="126"/>
        <v>0</v>
      </c>
      <c r="H130" s="137">
        <f t="shared" si="126"/>
        <v>0</v>
      </c>
      <c r="I130" s="137">
        <f t="shared" si="126"/>
        <v>0</v>
      </c>
      <c r="J130" s="137">
        <f t="shared" si="126"/>
        <v>0</v>
      </c>
      <c r="K130" s="137">
        <f t="shared" si="126"/>
        <v>0</v>
      </c>
      <c r="L130" s="137">
        <f t="shared" si="126"/>
        <v>0</v>
      </c>
      <c r="M130" s="137">
        <f t="shared" si="126"/>
        <v>0</v>
      </c>
      <c r="N130" s="138">
        <f t="shared" si="126"/>
        <v>0</v>
      </c>
      <c r="O130" s="129">
        <f>SUM(C130:N130)</f>
        <v>144.44862154306907</v>
      </c>
      <c r="P130" s="9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7"/>
      <c r="DL130" s="87"/>
      <c r="DM130" s="87"/>
      <c r="DN130" s="87"/>
      <c r="DO130" s="87"/>
      <c r="DP130" s="87"/>
      <c r="DQ130" s="87"/>
      <c r="DR130" s="87"/>
      <c r="DS130" s="87"/>
      <c r="DT130" s="87"/>
      <c r="DU130" s="87"/>
      <c r="DV130" s="87"/>
      <c r="DW130" s="87"/>
      <c r="DX130" s="87"/>
      <c r="DY130" s="87"/>
      <c r="DZ130" s="87"/>
      <c r="EA130" s="87"/>
      <c r="EB130" s="87"/>
      <c r="EC130" s="87"/>
      <c r="ED130" s="87"/>
      <c r="EE130" s="87"/>
      <c r="EF130" s="87"/>
      <c r="EG130" s="87"/>
      <c r="EH130" s="87"/>
    </row>
    <row r="131" spans="1:138" s="88" customFormat="1" ht="13.9" hidden="1" customHeight="1" thickBot="1" x14ac:dyDescent="0.25">
      <c r="A131" s="130"/>
      <c r="B131" s="131" t="s">
        <v>19</v>
      </c>
      <c r="C131" s="140">
        <f>C125-C129</f>
        <v>0</v>
      </c>
      <c r="D131" s="141">
        <f>D125-D129</f>
        <v>11.877947648323214</v>
      </c>
      <c r="E131" s="141">
        <f t="shared" ref="E131:N131" si="127">E125-E129</f>
        <v>9.8404491251761783</v>
      </c>
      <c r="F131" s="141">
        <f t="shared" si="127"/>
        <v>9.2586330878666274</v>
      </c>
      <c r="G131" s="141">
        <f t="shared" si="127"/>
        <v>10.538873472780573</v>
      </c>
      <c r="H131" s="141">
        <f t="shared" si="127"/>
        <v>16.81019449517224</v>
      </c>
      <c r="I131" s="141">
        <f t="shared" si="127"/>
        <v>30.280794293283677</v>
      </c>
      <c r="J131" s="141">
        <f t="shared" si="127"/>
        <v>30.38835160308119</v>
      </c>
      <c r="K131" s="141">
        <f t="shared" si="127"/>
        <v>45.752059239521436</v>
      </c>
      <c r="L131" s="141">
        <f t="shared" si="127"/>
        <v>78.955820230754426</v>
      </c>
      <c r="M131" s="141">
        <f t="shared" si="127"/>
        <v>17.699191579847408</v>
      </c>
      <c r="N131" s="142">
        <f t="shared" si="127"/>
        <v>1.2845542176797267</v>
      </c>
      <c r="O131" s="143">
        <f>SUM(C131:N131)</f>
        <v>262.68686899348671</v>
      </c>
      <c r="P131" s="95">
        <f>(100*O130-60*O131)/O125</f>
        <v>-1.4277008977733181</v>
      </c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  <c r="DK131" s="87"/>
      <c r="DL131" s="87"/>
      <c r="DM131" s="87"/>
      <c r="DN131" s="87"/>
      <c r="DO131" s="87"/>
      <c r="DP131" s="87"/>
      <c r="DQ131" s="87"/>
      <c r="DR131" s="87"/>
      <c r="DS131" s="87"/>
      <c r="DT131" s="87"/>
      <c r="DU131" s="87"/>
      <c r="DV131" s="87"/>
      <c r="DW131" s="87"/>
      <c r="DX131" s="87"/>
      <c r="DY131" s="87"/>
      <c r="DZ131" s="87"/>
      <c r="EA131" s="87"/>
      <c r="EB131" s="87"/>
      <c r="EC131" s="87"/>
      <c r="ED131" s="87"/>
      <c r="EE131" s="87"/>
      <c r="EF131" s="87"/>
      <c r="EG131" s="87"/>
      <c r="EH131" s="87"/>
    </row>
    <row r="132" spans="1:138" s="88" customFormat="1" ht="13.9" hidden="1" customHeight="1" thickBot="1" x14ac:dyDescent="0.25">
      <c r="A132" s="144"/>
      <c r="B132" s="124" t="s">
        <v>13</v>
      </c>
      <c r="C132" s="145">
        <f t="shared" ref="C132:N132" si="128">R86</f>
        <v>190</v>
      </c>
      <c r="D132" s="145">
        <f t="shared" si="128"/>
        <v>143</v>
      </c>
      <c r="E132" s="145">
        <f t="shared" si="128"/>
        <v>127</v>
      </c>
      <c r="F132" s="145">
        <f t="shared" si="128"/>
        <v>8</v>
      </c>
      <c r="G132" s="145">
        <f t="shared" si="128"/>
        <v>11</v>
      </c>
      <c r="H132" s="145">
        <f t="shared" si="128"/>
        <v>3</v>
      </c>
      <c r="I132" s="145">
        <f t="shared" si="128"/>
        <v>6</v>
      </c>
      <c r="J132" s="145">
        <f t="shared" si="128"/>
        <v>1</v>
      </c>
      <c r="K132" s="145">
        <f t="shared" si="128"/>
        <v>2.5</v>
      </c>
      <c r="L132" s="145">
        <f t="shared" si="128"/>
        <v>4</v>
      </c>
      <c r="M132" s="145">
        <f t="shared" si="128"/>
        <v>28</v>
      </c>
      <c r="N132" s="145">
        <f t="shared" si="128"/>
        <v>152</v>
      </c>
      <c r="O132" s="126">
        <f>SUM(C132:N132)</f>
        <v>675.5</v>
      </c>
      <c r="P132" s="95"/>
      <c r="Q132" s="146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85"/>
      <c r="AE132" s="85"/>
      <c r="AF132" s="85"/>
      <c r="AG132" s="85"/>
      <c r="AH132" s="85"/>
      <c r="AI132" s="85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  <c r="DK132" s="87"/>
      <c r="DL132" s="87"/>
      <c r="DM132" s="87"/>
      <c r="DN132" s="87"/>
      <c r="DO132" s="87"/>
      <c r="DP132" s="87"/>
      <c r="DQ132" s="87"/>
      <c r="DR132" s="87"/>
      <c r="DS132" s="87"/>
      <c r="DT132" s="87"/>
      <c r="DU132" s="87"/>
      <c r="DV132" s="87"/>
      <c r="DW132" s="87"/>
      <c r="DX132" s="87"/>
      <c r="DY132" s="87"/>
      <c r="DZ132" s="87"/>
      <c r="EA132" s="87"/>
      <c r="EB132" s="87"/>
      <c r="EC132" s="87"/>
      <c r="ED132" s="87"/>
      <c r="EE132" s="87"/>
      <c r="EF132" s="87"/>
      <c r="EG132" s="87"/>
      <c r="EH132" s="87"/>
    </row>
    <row r="133" spans="1:138" s="88" customFormat="1" ht="13.9" hidden="1" customHeight="1" thickBot="1" x14ac:dyDescent="0.25">
      <c r="A133" s="127">
        <f>P86</f>
        <v>1988</v>
      </c>
      <c r="B133" s="124" t="s">
        <v>14</v>
      </c>
      <c r="C133" s="129">
        <f t="shared" ref="C133:N133" si="129">C54</f>
        <v>114.20953673517046</v>
      </c>
      <c r="D133" s="129">
        <f t="shared" si="129"/>
        <v>94.979429049656517</v>
      </c>
      <c r="E133" s="129">
        <f t="shared" si="129"/>
        <v>114.20953673517046</v>
      </c>
      <c r="F133" s="129">
        <f t="shared" si="129"/>
        <v>74.250283868164047</v>
      </c>
      <c r="G133" s="129">
        <f t="shared" si="129"/>
        <v>36.957385601333016</v>
      </c>
      <c r="H133" s="129">
        <f t="shared" si="129"/>
        <v>28.389154206488378</v>
      </c>
      <c r="I133" s="129">
        <f t="shared" si="129"/>
        <v>23.609111242499047</v>
      </c>
      <c r="J133" s="129">
        <f t="shared" si="129"/>
        <v>50.589843883160995</v>
      </c>
      <c r="K133" s="129">
        <f t="shared" si="129"/>
        <v>61.114910426962844</v>
      </c>
      <c r="L133" s="129">
        <f t="shared" si="129"/>
        <v>90.449788286599713</v>
      </c>
      <c r="M133" s="129">
        <f t="shared" si="129"/>
        <v>126.60166438367466</v>
      </c>
      <c r="N133" s="129">
        <f t="shared" si="129"/>
        <v>124.49181121190439</v>
      </c>
      <c r="O133" s="129">
        <f>SUM(C133:N133)</f>
        <v>939.85245563078456</v>
      </c>
      <c r="P133" s="95"/>
      <c r="Q133" s="146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85"/>
      <c r="AE133" s="85"/>
      <c r="AF133" s="85"/>
      <c r="AG133" s="85"/>
      <c r="AH133" s="85"/>
      <c r="AI133" s="85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  <c r="DK133" s="87"/>
      <c r="DL133" s="87"/>
      <c r="DM133" s="87"/>
      <c r="DN133" s="87"/>
      <c r="DO133" s="87"/>
      <c r="DP133" s="87"/>
      <c r="DQ133" s="87"/>
      <c r="DR133" s="87"/>
      <c r="DS133" s="87"/>
      <c r="DT133" s="87"/>
      <c r="DU133" s="87"/>
      <c r="DV133" s="87"/>
      <c r="DW133" s="87"/>
      <c r="DX133" s="87"/>
      <c r="DY133" s="87"/>
      <c r="DZ133" s="87"/>
      <c r="EA133" s="87"/>
      <c r="EB133" s="87"/>
      <c r="EC133" s="87"/>
      <c r="ED133" s="87"/>
      <c r="EE133" s="87"/>
      <c r="EF133" s="87"/>
      <c r="EG133" s="87"/>
      <c r="EH133" s="87"/>
    </row>
    <row r="134" spans="1:138" s="88" customFormat="1" ht="13.9" hidden="1" customHeight="1" thickBot="1" x14ac:dyDescent="0.25">
      <c r="A134" s="130"/>
      <c r="B134" s="131" t="s">
        <v>27</v>
      </c>
      <c r="C134" s="136">
        <f t="shared" ref="C134:N134" si="130">C132-C133</f>
        <v>75.79046326482954</v>
      </c>
      <c r="D134" s="137">
        <f t="shared" si="130"/>
        <v>48.020570950343483</v>
      </c>
      <c r="E134" s="137">
        <f t="shared" si="130"/>
        <v>12.79046326482954</v>
      </c>
      <c r="F134" s="137">
        <f t="shared" si="130"/>
        <v>-66.250283868164047</v>
      </c>
      <c r="G134" s="137">
        <f t="shared" si="130"/>
        <v>-25.957385601333016</v>
      </c>
      <c r="H134" s="137">
        <f t="shared" si="130"/>
        <v>-25.389154206488378</v>
      </c>
      <c r="I134" s="137">
        <f t="shared" si="130"/>
        <v>-17.609111242499047</v>
      </c>
      <c r="J134" s="137">
        <f t="shared" si="130"/>
        <v>-49.589843883160995</v>
      </c>
      <c r="K134" s="137">
        <f t="shared" si="130"/>
        <v>-58.614910426962844</v>
      </c>
      <c r="L134" s="137">
        <f t="shared" si="130"/>
        <v>-86.449788286599713</v>
      </c>
      <c r="M134" s="137">
        <f t="shared" si="130"/>
        <v>-98.60166438367466</v>
      </c>
      <c r="N134" s="138">
        <f t="shared" si="130"/>
        <v>27.508188788095609</v>
      </c>
      <c r="O134" s="135"/>
      <c r="P134" s="95"/>
      <c r="Q134" s="146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85"/>
      <c r="AE134" s="85"/>
      <c r="AF134" s="85"/>
      <c r="AG134" s="85"/>
      <c r="AH134" s="85"/>
      <c r="AI134" s="85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  <c r="DK134" s="87"/>
      <c r="DL134" s="87"/>
      <c r="DM134" s="87"/>
      <c r="DN134" s="87"/>
      <c r="DO134" s="87"/>
      <c r="DP134" s="87"/>
      <c r="DQ134" s="87"/>
      <c r="DR134" s="87"/>
      <c r="DS134" s="87"/>
      <c r="DT134" s="87"/>
      <c r="DU134" s="87"/>
      <c r="DV134" s="87"/>
      <c r="DW134" s="87"/>
      <c r="DX134" s="87"/>
      <c r="DY134" s="87"/>
      <c r="DZ134" s="87"/>
      <c r="EA134" s="87"/>
      <c r="EB134" s="87"/>
      <c r="EC134" s="87"/>
      <c r="ED134" s="87"/>
      <c r="EE134" s="87"/>
      <c r="EF134" s="87"/>
      <c r="EG134" s="87"/>
      <c r="EH134" s="87"/>
    </row>
    <row r="135" spans="1:138" s="88" customFormat="1" ht="13.9" hidden="1" customHeight="1" thickBot="1" x14ac:dyDescent="0.25">
      <c r="A135" s="130"/>
      <c r="B135" s="131" t="s">
        <v>15</v>
      </c>
      <c r="C135" s="136">
        <f>IF(C134&lt;0,N127*EXP(C134/$M$5),IF((C134+N127)&gt;$M$5,+$M$5,C134+N127))</f>
        <v>100.68824023228605</v>
      </c>
      <c r="D135" s="137">
        <f t="shared" ref="D135:N135" si="131">IF(D134&lt;0,C135*EXP(D134/$M$5),IF((D134+C135)&gt;$M$5,+$M$5,D134+C135))</f>
        <v>148.70881118262952</v>
      </c>
      <c r="E135" s="137">
        <f t="shared" si="131"/>
        <v>161.49927444745907</v>
      </c>
      <c r="F135" s="137">
        <f t="shared" si="131"/>
        <v>117.80410382536299</v>
      </c>
      <c r="G135" s="137">
        <f t="shared" si="131"/>
        <v>104.10671821818433</v>
      </c>
      <c r="H135" s="137">
        <f t="shared" si="131"/>
        <v>92.25124469143347</v>
      </c>
      <c r="I135" s="137">
        <f t="shared" si="131"/>
        <v>84.831154622325755</v>
      </c>
      <c r="J135" s="137">
        <f t="shared" si="131"/>
        <v>66.988485808085102</v>
      </c>
      <c r="K135" s="137">
        <f t="shared" si="131"/>
        <v>50.6734512736884</v>
      </c>
      <c r="L135" s="137">
        <f t="shared" si="131"/>
        <v>33.573480061052493</v>
      </c>
      <c r="M135" s="137">
        <f t="shared" si="131"/>
        <v>20.993329329028676</v>
      </c>
      <c r="N135" s="138">
        <f t="shared" si="131"/>
        <v>48.501518117124284</v>
      </c>
      <c r="O135" s="135"/>
      <c r="P135" s="95"/>
      <c r="Q135" s="146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85"/>
      <c r="AE135" s="85"/>
      <c r="AF135" s="85"/>
      <c r="AG135" s="85"/>
      <c r="AH135" s="85"/>
      <c r="AI135" s="85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  <c r="DK135" s="87"/>
      <c r="DL135" s="87"/>
      <c r="DM135" s="87"/>
      <c r="DN135" s="87"/>
      <c r="DO135" s="87"/>
      <c r="DP135" s="87"/>
      <c r="DQ135" s="87"/>
      <c r="DR135" s="87"/>
      <c r="DS135" s="87"/>
      <c r="DT135" s="87"/>
      <c r="DU135" s="87"/>
      <c r="DV135" s="87"/>
      <c r="DW135" s="87"/>
      <c r="DX135" s="87"/>
      <c r="DY135" s="87"/>
      <c r="DZ135" s="87"/>
      <c r="EA135" s="87"/>
      <c r="EB135" s="87"/>
      <c r="EC135" s="87"/>
      <c r="ED135" s="87"/>
      <c r="EE135" s="87"/>
      <c r="EF135" s="87"/>
      <c r="EG135" s="87"/>
      <c r="EH135" s="87"/>
    </row>
    <row r="136" spans="1:138" s="88" customFormat="1" ht="13.9" hidden="1" customHeight="1" thickBot="1" x14ac:dyDescent="0.25">
      <c r="A136" s="130"/>
      <c r="B136" s="139" t="s">
        <v>16</v>
      </c>
      <c r="C136" s="136">
        <f>C135-N127</f>
        <v>75.79046326482954</v>
      </c>
      <c r="D136" s="137">
        <f t="shared" ref="D136:N136" si="132">D135-C135</f>
        <v>48.020570950343469</v>
      </c>
      <c r="E136" s="137">
        <f t="shared" si="132"/>
        <v>12.790463264829555</v>
      </c>
      <c r="F136" s="137">
        <f t="shared" si="132"/>
        <v>-43.695170622096086</v>
      </c>
      <c r="G136" s="137">
        <f t="shared" si="132"/>
        <v>-13.69738560717866</v>
      </c>
      <c r="H136" s="137">
        <f t="shared" si="132"/>
        <v>-11.855473526750856</v>
      </c>
      <c r="I136" s="137">
        <f t="shared" si="132"/>
        <v>-7.4200900691077152</v>
      </c>
      <c r="J136" s="137">
        <f t="shared" si="132"/>
        <v>-17.842668814240653</v>
      </c>
      <c r="K136" s="137">
        <f t="shared" si="132"/>
        <v>-16.315034534396702</v>
      </c>
      <c r="L136" s="137">
        <f t="shared" si="132"/>
        <v>-17.099971212635907</v>
      </c>
      <c r="M136" s="137">
        <f t="shared" si="132"/>
        <v>-12.580150732023817</v>
      </c>
      <c r="N136" s="138">
        <f t="shared" si="132"/>
        <v>27.508188788095609</v>
      </c>
      <c r="O136" s="135"/>
      <c r="P136" s="95"/>
      <c r="Q136" s="146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85"/>
      <c r="AE136" s="85"/>
      <c r="AF136" s="85"/>
      <c r="AG136" s="85"/>
      <c r="AH136" s="85"/>
      <c r="AI136" s="85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  <c r="DK136" s="87"/>
      <c r="DL136" s="87"/>
      <c r="DM136" s="87"/>
      <c r="DN136" s="87"/>
      <c r="DO136" s="87"/>
      <c r="DP136" s="87"/>
      <c r="DQ136" s="87"/>
      <c r="DR136" s="87"/>
      <c r="DS136" s="87"/>
      <c r="DT136" s="87"/>
      <c r="DU136" s="87"/>
      <c r="DV136" s="87"/>
      <c r="DW136" s="87"/>
      <c r="DX136" s="87"/>
      <c r="DY136" s="87"/>
      <c r="DZ136" s="87"/>
      <c r="EA136" s="87"/>
      <c r="EB136" s="87"/>
      <c r="EC136" s="87"/>
      <c r="ED136" s="87"/>
      <c r="EE136" s="87"/>
      <c r="EF136" s="87"/>
      <c r="EG136" s="87"/>
      <c r="EH136" s="87"/>
    </row>
    <row r="137" spans="1:138" s="88" customFormat="1" ht="13.9" hidden="1" customHeight="1" thickBot="1" x14ac:dyDescent="0.25">
      <c r="A137" s="130"/>
      <c r="B137" s="131" t="s">
        <v>17</v>
      </c>
      <c r="C137" s="136">
        <f t="shared" ref="C137:N137" si="133">IF(C136&gt;=0,+C133,+C132+ABS(C136))</f>
        <v>114.20953673517046</v>
      </c>
      <c r="D137" s="137">
        <f t="shared" si="133"/>
        <v>94.979429049656517</v>
      </c>
      <c r="E137" s="137">
        <f t="shared" si="133"/>
        <v>114.20953673517046</v>
      </c>
      <c r="F137" s="137">
        <f t="shared" si="133"/>
        <v>51.695170622096086</v>
      </c>
      <c r="G137" s="137">
        <f t="shared" si="133"/>
        <v>24.69738560717866</v>
      </c>
      <c r="H137" s="137">
        <f t="shared" si="133"/>
        <v>14.855473526750856</v>
      </c>
      <c r="I137" s="137">
        <f t="shared" si="133"/>
        <v>13.420090069107715</v>
      </c>
      <c r="J137" s="137">
        <f t="shared" si="133"/>
        <v>18.842668814240653</v>
      </c>
      <c r="K137" s="137">
        <f t="shared" si="133"/>
        <v>18.815034534396702</v>
      </c>
      <c r="L137" s="137">
        <f t="shared" si="133"/>
        <v>21.099971212635907</v>
      </c>
      <c r="M137" s="137">
        <f t="shared" si="133"/>
        <v>40.580150732023817</v>
      </c>
      <c r="N137" s="138">
        <f t="shared" si="133"/>
        <v>124.49181121190439</v>
      </c>
      <c r="O137" s="129">
        <f>SUM(C137:N137)</f>
        <v>651.89625885033229</v>
      </c>
      <c r="P137" s="95"/>
      <c r="Q137" s="146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85"/>
      <c r="AE137" s="85"/>
      <c r="AF137" s="85"/>
      <c r="AG137" s="85"/>
      <c r="AH137" s="85"/>
      <c r="AI137" s="85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  <c r="DK137" s="87"/>
      <c r="DL137" s="87"/>
      <c r="DM137" s="87"/>
      <c r="DN137" s="87"/>
      <c r="DO137" s="87"/>
      <c r="DP137" s="87"/>
      <c r="DQ137" s="87"/>
      <c r="DR137" s="87"/>
      <c r="DS137" s="87"/>
      <c r="DT137" s="87"/>
      <c r="DU137" s="87"/>
      <c r="DV137" s="87"/>
      <c r="DW137" s="87"/>
      <c r="DX137" s="87"/>
      <c r="DY137" s="87"/>
      <c r="DZ137" s="87"/>
      <c r="EA137" s="87"/>
      <c r="EB137" s="87"/>
      <c r="EC137" s="87"/>
      <c r="ED137" s="87"/>
      <c r="EE137" s="87"/>
      <c r="EF137" s="87"/>
      <c r="EG137" s="87"/>
      <c r="EH137" s="87"/>
    </row>
    <row r="138" spans="1:138" s="88" customFormat="1" ht="13.9" hidden="1" customHeight="1" thickBot="1" x14ac:dyDescent="0.25">
      <c r="A138" s="130"/>
      <c r="B138" s="131" t="s">
        <v>18</v>
      </c>
      <c r="C138" s="136">
        <f>IF((+N127+C134)&gt;$M$5,(N127+ABS(C134))-$M$5,0)</f>
        <v>0</v>
      </c>
      <c r="D138" s="137">
        <f t="shared" ref="D138:N138" si="134">IF((+C135+D134)&gt;$M$5,(C135+ABS(D134))-$M$5,0)</f>
        <v>0</v>
      </c>
      <c r="E138" s="137">
        <f t="shared" si="134"/>
        <v>0</v>
      </c>
      <c r="F138" s="137">
        <f t="shared" si="134"/>
        <v>0</v>
      </c>
      <c r="G138" s="137">
        <f t="shared" si="134"/>
        <v>0</v>
      </c>
      <c r="H138" s="137">
        <f t="shared" si="134"/>
        <v>0</v>
      </c>
      <c r="I138" s="137">
        <f t="shared" si="134"/>
        <v>0</v>
      </c>
      <c r="J138" s="137">
        <f t="shared" si="134"/>
        <v>0</v>
      </c>
      <c r="K138" s="137">
        <f t="shared" si="134"/>
        <v>0</v>
      </c>
      <c r="L138" s="137">
        <f t="shared" si="134"/>
        <v>0</v>
      </c>
      <c r="M138" s="137">
        <f t="shared" si="134"/>
        <v>0</v>
      </c>
      <c r="N138" s="138">
        <f t="shared" si="134"/>
        <v>0</v>
      </c>
      <c r="O138" s="129">
        <f>SUM(C138:N138)</f>
        <v>0</v>
      </c>
      <c r="P138" s="95"/>
      <c r="Q138" s="146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85"/>
      <c r="AE138" s="85"/>
      <c r="AF138" s="85"/>
      <c r="AG138" s="85"/>
      <c r="AH138" s="85"/>
      <c r="AI138" s="85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  <c r="DK138" s="87"/>
      <c r="DL138" s="87"/>
      <c r="DM138" s="87"/>
      <c r="DN138" s="87"/>
      <c r="DO138" s="87"/>
      <c r="DP138" s="87"/>
      <c r="DQ138" s="87"/>
      <c r="DR138" s="87"/>
      <c r="DS138" s="87"/>
      <c r="DT138" s="87"/>
      <c r="DU138" s="87"/>
      <c r="DV138" s="87"/>
      <c r="DW138" s="87"/>
      <c r="DX138" s="87"/>
      <c r="DY138" s="87"/>
      <c r="DZ138" s="87"/>
      <c r="EA138" s="87"/>
      <c r="EB138" s="87"/>
      <c r="EC138" s="87"/>
      <c r="ED138" s="87"/>
      <c r="EE138" s="87"/>
      <c r="EF138" s="87"/>
      <c r="EG138" s="87"/>
      <c r="EH138" s="87"/>
    </row>
    <row r="139" spans="1:138" s="88" customFormat="1" ht="13.9" hidden="1" customHeight="1" thickBot="1" x14ac:dyDescent="0.25">
      <c r="A139" s="130"/>
      <c r="B139" s="131" t="s">
        <v>19</v>
      </c>
      <c r="C139" s="140">
        <f>C133-C137</f>
        <v>0</v>
      </c>
      <c r="D139" s="141">
        <f>D133-D137</f>
        <v>0</v>
      </c>
      <c r="E139" s="141">
        <f t="shared" ref="E139:N139" si="135">E133-E137</f>
        <v>0</v>
      </c>
      <c r="F139" s="141">
        <f t="shared" si="135"/>
        <v>22.555113246067961</v>
      </c>
      <c r="G139" s="141">
        <f t="shared" si="135"/>
        <v>12.259999994154356</v>
      </c>
      <c r="H139" s="141">
        <f t="shared" si="135"/>
        <v>13.533680679737522</v>
      </c>
      <c r="I139" s="141">
        <f t="shared" si="135"/>
        <v>10.189021173391332</v>
      </c>
      <c r="J139" s="141">
        <f t="shared" si="135"/>
        <v>31.747175068920342</v>
      </c>
      <c r="K139" s="141">
        <f t="shared" si="135"/>
        <v>42.299875892566142</v>
      </c>
      <c r="L139" s="141">
        <f t="shared" si="135"/>
        <v>69.349817073963806</v>
      </c>
      <c r="M139" s="141">
        <f t="shared" si="135"/>
        <v>86.021513651650849</v>
      </c>
      <c r="N139" s="142">
        <f t="shared" si="135"/>
        <v>0</v>
      </c>
      <c r="O139" s="143">
        <f>SUM(C139:N139)</f>
        <v>287.95619678045227</v>
      </c>
      <c r="P139" s="95">
        <f>(100*O138-60*O139)/O133</f>
        <v>-18.383068218118748</v>
      </c>
      <c r="Q139" s="146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85"/>
      <c r="AE139" s="85"/>
      <c r="AF139" s="85"/>
      <c r="AG139" s="85"/>
      <c r="AH139" s="85"/>
      <c r="AI139" s="85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  <c r="DK139" s="87"/>
      <c r="DL139" s="87"/>
      <c r="DM139" s="87"/>
      <c r="DN139" s="87"/>
      <c r="DO139" s="87"/>
      <c r="DP139" s="87"/>
      <c r="DQ139" s="87"/>
      <c r="DR139" s="87"/>
      <c r="DS139" s="87"/>
      <c r="DT139" s="87"/>
      <c r="DU139" s="87"/>
      <c r="DV139" s="87"/>
      <c r="DW139" s="87"/>
      <c r="DX139" s="87"/>
      <c r="DY139" s="87"/>
      <c r="DZ139" s="87"/>
      <c r="EA139" s="87"/>
      <c r="EB139" s="87"/>
      <c r="EC139" s="87"/>
      <c r="ED139" s="87"/>
      <c r="EE139" s="87"/>
      <c r="EF139" s="87"/>
      <c r="EG139" s="87"/>
      <c r="EH139" s="87"/>
    </row>
    <row r="140" spans="1:138" s="88" customFormat="1" ht="13.9" hidden="1" customHeight="1" thickBot="1" x14ac:dyDescent="0.25">
      <c r="A140" s="144"/>
      <c r="B140" s="124" t="s">
        <v>13</v>
      </c>
      <c r="C140" s="145">
        <f t="shared" ref="C140:N140" si="136">R87</f>
        <v>85</v>
      </c>
      <c r="D140" s="145">
        <f t="shared" si="136"/>
        <v>50</v>
      </c>
      <c r="E140" s="145">
        <f t="shared" si="136"/>
        <v>119</v>
      </c>
      <c r="F140" s="145">
        <f t="shared" si="136"/>
        <v>49</v>
      </c>
      <c r="G140" s="145">
        <f t="shared" si="136"/>
        <v>7.5</v>
      </c>
      <c r="H140" s="145">
        <f t="shared" si="136"/>
        <v>0</v>
      </c>
      <c r="I140" s="145">
        <f t="shared" si="136"/>
        <v>5</v>
      </c>
      <c r="J140" s="145">
        <f t="shared" si="136"/>
        <v>1</v>
      </c>
      <c r="K140" s="145">
        <f t="shared" si="136"/>
        <v>3</v>
      </c>
      <c r="L140" s="145">
        <f t="shared" si="136"/>
        <v>22</v>
      </c>
      <c r="M140" s="145">
        <f t="shared" si="136"/>
        <v>49</v>
      </c>
      <c r="N140" s="145">
        <f t="shared" si="136"/>
        <v>119</v>
      </c>
      <c r="O140" s="126">
        <f>SUM(C140:N140)</f>
        <v>509.5</v>
      </c>
      <c r="P140" s="95"/>
      <c r="Q140" s="146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85"/>
      <c r="AE140" s="85"/>
      <c r="AF140" s="85"/>
      <c r="AG140" s="85"/>
      <c r="AH140" s="85"/>
      <c r="AI140" s="85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  <c r="DK140" s="87"/>
      <c r="DL140" s="87"/>
      <c r="DM140" s="87"/>
      <c r="DN140" s="87"/>
      <c r="DO140" s="87"/>
      <c r="DP140" s="87"/>
      <c r="DQ140" s="87"/>
      <c r="DR140" s="87"/>
      <c r="DS140" s="87"/>
      <c r="DT140" s="87"/>
      <c r="DU140" s="87"/>
      <c r="DV140" s="87"/>
      <c r="DW140" s="87"/>
      <c r="DX140" s="87"/>
      <c r="DY140" s="87"/>
      <c r="DZ140" s="87"/>
      <c r="EA140" s="87"/>
      <c r="EB140" s="87"/>
      <c r="EC140" s="87"/>
      <c r="ED140" s="87"/>
      <c r="EE140" s="87"/>
      <c r="EF140" s="87"/>
      <c r="EG140" s="87"/>
      <c r="EH140" s="87"/>
    </row>
    <row r="141" spans="1:138" s="88" customFormat="1" ht="13.9" hidden="1" customHeight="1" thickBot="1" x14ac:dyDescent="0.25">
      <c r="A141" s="127">
        <f>P87</f>
        <v>1989</v>
      </c>
      <c r="B141" s="124" t="s">
        <v>14</v>
      </c>
      <c r="C141" s="129">
        <f t="shared" ref="C141:N141" si="137">C55</f>
        <v>120.32550690397223</v>
      </c>
      <c r="D141" s="129">
        <f t="shared" si="137"/>
        <v>125.54451258394995</v>
      </c>
      <c r="E141" s="129">
        <f t="shared" si="137"/>
        <v>93.154238040114166</v>
      </c>
      <c r="F141" s="129">
        <f t="shared" si="137"/>
        <v>76.701486638998404</v>
      </c>
      <c r="G141" s="129">
        <f t="shared" si="137"/>
        <v>44.753703985973985</v>
      </c>
      <c r="H141" s="129">
        <f t="shared" si="137"/>
        <v>48.604568555460325</v>
      </c>
      <c r="I141" s="129">
        <f t="shared" si="137"/>
        <v>35.82438815086347</v>
      </c>
      <c r="J141" s="129">
        <f t="shared" si="137"/>
        <v>58.210637848723479</v>
      </c>
      <c r="K141" s="129">
        <f t="shared" si="137"/>
        <v>54.680113526675832</v>
      </c>
      <c r="L141" s="129">
        <f t="shared" si="137"/>
        <v>94.979429049656517</v>
      </c>
      <c r="M141" s="129">
        <f t="shared" si="137"/>
        <v>115.21774242739946</v>
      </c>
      <c r="N141" s="129">
        <f t="shared" si="137"/>
        <v>126.60166438367466</v>
      </c>
      <c r="O141" s="129">
        <f>SUM(C141:N141)</f>
        <v>994.59799209546247</v>
      </c>
      <c r="P141" s="95"/>
      <c r="Q141" s="146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85"/>
      <c r="AE141" s="85"/>
      <c r="AF141" s="85"/>
      <c r="AG141" s="85"/>
      <c r="AH141" s="85"/>
      <c r="AI141" s="85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  <c r="DK141" s="87"/>
      <c r="DL141" s="87"/>
      <c r="DM141" s="87"/>
      <c r="DN141" s="87"/>
      <c r="DO141" s="87"/>
      <c r="DP141" s="87"/>
      <c r="DQ141" s="87"/>
      <c r="DR141" s="87"/>
      <c r="DS141" s="87"/>
      <c r="DT141" s="87"/>
      <c r="DU141" s="87"/>
      <c r="DV141" s="87"/>
      <c r="DW141" s="87"/>
      <c r="DX141" s="87"/>
      <c r="DY141" s="87"/>
      <c r="DZ141" s="87"/>
      <c r="EA141" s="87"/>
      <c r="EB141" s="87"/>
      <c r="EC141" s="87"/>
      <c r="ED141" s="87"/>
      <c r="EE141" s="87"/>
      <c r="EF141" s="87"/>
      <c r="EG141" s="87"/>
      <c r="EH141" s="87"/>
    </row>
    <row r="142" spans="1:138" s="88" customFormat="1" ht="13.9" hidden="1" customHeight="1" thickBot="1" x14ac:dyDescent="0.25">
      <c r="A142" s="130"/>
      <c r="B142" s="131" t="s">
        <v>27</v>
      </c>
      <c r="C142" s="136">
        <f t="shared" ref="C142:N142" si="138">C140-C141</f>
        <v>-35.325506903972226</v>
      </c>
      <c r="D142" s="137">
        <f t="shared" si="138"/>
        <v>-75.544512583949953</v>
      </c>
      <c r="E142" s="137">
        <f t="shared" si="138"/>
        <v>25.845761959885834</v>
      </c>
      <c r="F142" s="137">
        <f t="shared" si="138"/>
        <v>-27.701486638998404</v>
      </c>
      <c r="G142" s="137">
        <f t="shared" si="138"/>
        <v>-37.253703985973985</v>
      </c>
      <c r="H142" s="137">
        <f t="shared" si="138"/>
        <v>-48.604568555460325</v>
      </c>
      <c r="I142" s="137">
        <f t="shared" si="138"/>
        <v>-30.82438815086347</v>
      </c>
      <c r="J142" s="137">
        <f t="shared" si="138"/>
        <v>-57.210637848723479</v>
      </c>
      <c r="K142" s="137">
        <f t="shared" si="138"/>
        <v>-51.680113526675832</v>
      </c>
      <c r="L142" s="137">
        <f t="shared" si="138"/>
        <v>-72.979429049656517</v>
      </c>
      <c r="M142" s="137">
        <f t="shared" si="138"/>
        <v>-66.217742427399457</v>
      </c>
      <c r="N142" s="138">
        <f t="shared" si="138"/>
        <v>-7.6016643836746596</v>
      </c>
      <c r="O142" s="135"/>
      <c r="P142" s="95"/>
      <c r="Q142" s="146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85"/>
      <c r="AE142" s="85"/>
      <c r="AF142" s="85"/>
      <c r="AG142" s="85"/>
      <c r="AH142" s="85"/>
      <c r="AI142" s="85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  <c r="DK142" s="87"/>
      <c r="DL142" s="87"/>
      <c r="DM142" s="87"/>
      <c r="DN142" s="87"/>
      <c r="DO142" s="87"/>
      <c r="DP142" s="87"/>
      <c r="DQ142" s="87"/>
      <c r="DR142" s="87"/>
      <c r="DS142" s="87"/>
      <c r="DT142" s="87"/>
      <c r="DU142" s="87"/>
      <c r="DV142" s="87"/>
      <c r="DW142" s="87"/>
      <c r="DX142" s="87"/>
      <c r="DY142" s="87"/>
      <c r="DZ142" s="87"/>
      <c r="EA142" s="87"/>
      <c r="EB142" s="87"/>
      <c r="EC142" s="87"/>
      <c r="ED142" s="87"/>
      <c r="EE142" s="87"/>
      <c r="EF142" s="87"/>
      <c r="EG142" s="87"/>
      <c r="EH142" s="87"/>
    </row>
    <row r="143" spans="1:138" s="88" customFormat="1" ht="13.9" hidden="1" customHeight="1" thickBot="1" x14ac:dyDescent="0.25">
      <c r="A143" s="130"/>
      <c r="B143" s="131" t="s">
        <v>15</v>
      </c>
      <c r="C143" s="136">
        <f>IF(C142&lt;0,N135*EXP(C142/$M$5),IF((C142+N135)&gt;$M$5,+$M$5,C142+N135))</f>
        <v>40.992060405057046</v>
      </c>
      <c r="D143" s="137">
        <f t="shared" ref="D143:N143" si="139">IF(D142&lt;0,C143*EXP(D142/$M$5),IF((D142+C143)&gt;$M$5,+$M$5,D142+C143))</f>
        <v>28.606747743518344</v>
      </c>
      <c r="E143" s="137">
        <f t="shared" si="139"/>
        <v>54.452509703404175</v>
      </c>
      <c r="F143" s="137">
        <f t="shared" si="139"/>
        <v>47.723173573273066</v>
      </c>
      <c r="G143" s="137">
        <f t="shared" si="139"/>
        <v>39.965577002097298</v>
      </c>
      <c r="H143" s="137">
        <f t="shared" si="139"/>
        <v>31.70797359452984</v>
      </c>
      <c r="I143" s="137">
        <f t="shared" si="139"/>
        <v>27.379248747623592</v>
      </c>
      <c r="J143" s="137">
        <f t="shared" si="139"/>
        <v>20.849996339531394</v>
      </c>
      <c r="K143" s="137">
        <f t="shared" si="139"/>
        <v>16.301514114915811</v>
      </c>
      <c r="L143" s="137">
        <f t="shared" si="139"/>
        <v>11.515994593489348</v>
      </c>
      <c r="M143" s="137">
        <f t="shared" si="139"/>
        <v>8.40153410132225</v>
      </c>
      <c r="N143" s="138">
        <f t="shared" si="139"/>
        <v>8.102850541368511</v>
      </c>
      <c r="O143" s="135"/>
      <c r="P143" s="95"/>
      <c r="Q143" s="146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85"/>
      <c r="AE143" s="85"/>
      <c r="AF143" s="85"/>
      <c r="AG143" s="85"/>
      <c r="AH143" s="85"/>
      <c r="AI143" s="85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  <c r="DK143" s="87"/>
      <c r="DL143" s="87"/>
      <c r="DM143" s="87"/>
      <c r="DN143" s="87"/>
      <c r="DO143" s="87"/>
      <c r="DP143" s="87"/>
      <c r="DQ143" s="87"/>
      <c r="DR143" s="87"/>
      <c r="DS143" s="87"/>
      <c r="DT143" s="87"/>
      <c r="DU143" s="87"/>
      <c r="DV143" s="87"/>
      <c r="DW143" s="87"/>
      <c r="DX143" s="87"/>
      <c r="DY143" s="87"/>
      <c r="DZ143" s="87"/>
      <c r="EA143" s="87"/>
      <c r="EB143" s="87"/>
      <c r="EC143" s="87"/>
      <c r="ED143" s="87"/>
      <c r="EE143" s="87"/>
      <c r="EF143" s="87"/>
      <c r="EG143" s="87"/>
      <c r="EH143" s="87"/>
    </row>
    <row r="144" spans="1:138" s="88" customFormat="1" ht="13.9" hidden="1" customHeight="1" thickBot="1" x14ac:dyDescent="0.25">
      <c r="A144" s="130"/>
      <c r="B144" s="139" t="s">
        <v>16</v>
      </c>
      <c r="C144" s="136">
        <f>C143-N135</f>
        <v>-7.5094577120672383</v>
      </c>
      <c r="D144" s="137">
        <f t="shared" ref="D144:N144" si="140">D143-C143</f>
        <v>-12.385312661538702</v>
      </c>
      <c r="E144" s="137">
        <f t="shared" si="140"/>
        <v>25.845761959885831</v>
      </c>
      <c r="F144" s="137">
        <f t="shared" si="140"/>
        <v>-6.7293361301311094</v>
      </c>
      <c r="G144" s="137">
        <f t="shared" si="140"/>
        <v>-7.7575965711757675</v>
      </c>
      <c r="H144" s="137">
        <f t="shared" si="140"/>
        <v>-8.2576034075674585</v>
      </c>
      <c r="I144" s="137">
        <f t="shared" si="140"/>
        <v>-4.3287248469062476</v>
      </c>
      <c r="J144" s="137">
        <f t="shared" si="140"/>
        <v>-6.5292524080921979</v>
      </c>
      <c r="K144" s="137">
        <f t="shared" si="140"/>
        <v>-4.5484822246155829</v>
      </c>
      <c r="L144" s="137">
        <f t="shared" si="140"/>
        <v>-4.7855195214264636</v>
      </c>
      <c r="M144" s="137">
        <f t="shared" si="140"/>
        <v>-3.1144604921670975</v>
      </c>
      <c r="N144" s="138">
        <f t="shared" si="140"/>
        <v>-0.29868355995373896</v>
      </c>
      <c r="O144" s="135"/>
      <c r="P144" s="95"/>
      <c r="Q144" s="146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85"/>
      <c r="AE144" s="85"/>
      <c r="AF144" s="85"/>
      <c r="AG144" s="85"/>
      <c r="AH144" s="85"/>
      <c r="AI144" s="85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  <c r="DK144" s="87"/>
      <c r="DL144" s="87"/>
      <c r="DM144" s="87"/>
      <c r="DN144" s="87"/>
      <c r="DO144" s="87"/>
      <c r="DP144" s="87"/>
      <c r="DQ144" s="87"/>
      <c r="DR144" s="87"/>
      <c r="DS144" s="87"/>
      <c r="DT144" s="87"/>
      <c r="DU144" s="87"/>
      <c r="DV144" s="87"/>
      <c r="DW144" s="87"/>
      <c r="DX144" s="87"/>
      <c r="DY144" s="87"/>
      <c r="DZ144" s="87"/>
      <c r="EA144" s="87"/>
      <c r="EB144" s="87"/>
      <c r="EC144" s="87"/>
      <c r="ED144" s="87"/>
      <c r="EE144" s="87"/>
      <c r="EF144" s="87"/>
      <c r="EG144" s="87"/>
      <c r="EH144" s="87"/>
    </row>
    <row r="145" spans="1:138" s="88" customFormat="1" ht="13.9" hidden="1" customHeight="1" thickBot="1" x14ac:dyDescent="0.25">
      <c r="A145" s="130"/>
      <c r="B145" s="131" t="s">
        <v>17</v>
      </c>
      <c r="C145" s="136">
        <f t="shared" ref="C145:N145" si="141">IF(C144&gt;=0,+C141,+C140+ABS(C144))</f>
        <v>92.509457712067245</v>
      </c>
      <c r="D145" s="137">
        <f t="shared" si="141"/>
        <v>62.385312661538705</v>
      </c>
      <c r="E145" s="137">
        <f t="shared" si="141"/>
        <v>93.154238040114166</v>
      </c>
      <c r="F145" s="137">
        <f t="shared" si="141"/>
        <v>55.729336130131109</v>
      </c>
      <c r="G145" s="137">
        <f t="shared" si="141"/>
        <v>15.257596571175768</v>
      </c>
      <c r="H145" s="137">
        <f t="shared" si="141"/>
        <v>8.2576034075674585</v>
      </c>
      <c r="I145" s="137">
        <f t="shared" si="141"/>
        <v>9.3287248469062476</v>
      </c>
      <c r="J145" s="137">
        <f t="shared" si="141"/>
        <v>7.5292524080921979</v>
      </c>
      <c r="K145" s="137">
        <f t="shared" si="141"/>
        <v>7.5484822246155829</v>
      </c>
      <c r="L145" s="137">
        <f t="shared" si="141"/>
        <v>26.785519521426465</v>
      </c>
      <c r="M145" s="137">
        <f t="shared" si="141"/>
        <v>52.114460492167098</v>
      </c>
      <c r="N145" s="138">
        <f t="shared" si="141"/>
        <v>119.29868355995374</v>
      </c>
      <c r="O145" s="129">
        <f>SUM(C145:N145)</f>
        <v>549.89866757575578</v>
      </c>
      <c r="P145" s="95"/>
      <c r="Q145" s="146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85"/>
      <c r="AE145" s="85"/>
      <c r="AF145" s="85"/>
      <c r="AG145" s="85"/>
      <c r="AH145" s="85"/>
      <c r="AI145" s="85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  <c r="DK145" s="87"/>
      <c r="DL145" s="87"/>
      <c r="DM145" s="87"/>
      <c r="DN145" s="87"/>
      <c r="DO145" s="87"/>
      <c r="DP145" s="87"/>
      <c r="DQ145" s="87"/>
      <c r="DR145" s="87"/>
      <c r="DS145" s="87"/>
      <c r="DT145" s="87"/>
      <c r="DU145" s="87"/>
      <c r="DV145" s="87"/>
      <c r="DW145" s="87"/>
      <c r="DX145" s="87"/>
      <c r="DY145" s="87"/>
      <c r="DZ145" s="87"/>
      <c r="EA145" s="87"/>
      <c r="EB145" s="87"/>
      <c r="EC145" s="87"/>
      <c r="ED145" s="87"/>
      <c r="EE145" s="87"/>
      <c r="EF145" s="87"/>
      <c r="EG145" s="87"/>
      <c r="EH145" s="87"/>
    </row>
    <row r="146" spans="1:138" s="88" customFormat="1" ht="13.9" hidden="1" customHeight="1" thickBot="1" x14ac:dyDescent="0.25">
      <c r="A146" s="130"/>
      <c r="B146" s="131" t="s">
        <v>18</v>
      </c>
      <c r="C146" s="136">
        <f>IF((+N135+C142)&gt;$M$5,(N135+ABS(C142))-$M$5,0)</f>
        <v>0</v>
      </c>
      <c r="D146" s="137">
        <f t="shared" ref="D146:N146" si="142">IF((+C143+D142)&gt;$M$5,(C143+ABS(D142))-$M$5,0)</f>
        <v>0</v>
      </c>
      <c r="E146" s="137">
        <f t="shared" si="142"/>
        <v>0</v>
      </c>
      <c r="F146" s="137">
        <f t="shared" si="142"/>
        <v>0</v>
      </c>
      <c r="G146" s="137">
        <f t="shared" si="142"/>
        <v>0</v>
      </c>
      <c r="H146" s="137">
        <f t="shared" si="142"/>
        <v>0</v>
      </c>
      <c r="I146" s="137">
        <f t="shared" si="142"/>
        <v>0</v>
      </c>
      <c r="J146" s="137">
        <f t="shared" si="142"/>
        <v>0</v>
      </c>
      <c r="K146" s="137">
        <f t="shared" si="142"/>
        <v>0</v>
      </c>
      <c r="L146" s="137">
        <f t="shared" si="142"/>
        <v>0</v>
      </c>
      <c r="M146" s="137">
        <f t="shared" si="142"/>
        <v>0</v>
      </c>
      <c r="N146" s="138">
        <f t="shared" si="142"/>
        <v>0</v>
      </c>
      <c r="O146" s="129">
        <f>SUM(C146:N146)</f>
        <v>0</v>
      </c>
      <c r="P146" s="9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  <c r="DK146" s="87"/>
      <c r="DL146" s="87"/>
      <c r="DM146" s="87"/>
      <c r="DN146" s="87"/>
      <c r="DO146" s="87"/>
      <c r="DP146" s="87"/>
      <c r="DQ146" s="87"/>
      <c r="DR146" s="87"/>
      <c r="DS146" s="87"/>
      <c r="DT146" s="87"/>
      <c r="DU146" s="87"/>
      <c r="DV146" s="87"/>
      <c r="DW146" s="87"/>
      <c r="DX146" s="87"/>
      <c r="DY146" s="87"/>
      <c r="DZ146" s="87"/>
      <c r="EA146" s="87"/>
      <c r="EB146" s="87"/>
      <c r="EC146" s="87"/>
      <c r="ED146" s="87"/>
      <c r="EE146" s="87"/>
      <c r="EF146" s="87"/>
      <c r="EG146" s="87"/>
      <c r="EH146" s="87"/>
    </row>
    <row r="147" spans="1:138" s="88" customFormat="1" ht="13.9" hidden="1" customHeight="1" thickBot="1" x14ac:dyDescent="0.25">
      <c r="A147" s="130"/>
      <c r="B147" s="131" t="s">
        <v>19</v>
      </c>
      <c r="C147" s="140">
        <f>C141-C145</f>
        <v>27.81604919190498</v>
      </c>
      <c r="D147" s="141">
        <f>D141-D145</f>
        <v>63.159199922411247</v>
      </c>
      <c r="E147" s="141">
        <f t="shared" ref="E147:N147" si="143">E141-E145</f>
        <v>0</v>
      </c>
      <c r="F147" s="141">
        <f t="shared" si="143"/>
        <v>20.972150508867294</v>
      </c>
      <c r="G147" s="141">
        <f t="shared" si="143"/>
        <v>29.496107414798217</v>
      </c>
      <c r="H147" s="141">
        <f t="shared" si="143"/>
        <v>40.346965147892867</v>
      </c>
      <c r="I147" s="141">
        <f t="shared" si="143"/>
        <v>26.495663303957222</v>
      </c>
      <c r="J147" s="141">
        <f t="shared" si="143"/>
        <v>50.681385440631281</v>
      </c>
      <c r="K147" s="141">
        <f t="shared" si="143"/>
        <v>47.131631302060249</v>
      </c>
      <c r="L147" s="141">
        <f t="shared" si="143"/>
        <v>68.193909528230051</v>
      </c>
      <c r="M147" s="141">
        <f t="shared" si="143"/>
        <v>63.10328193523236</v>
      </c>
      <c r="N147" s="142">
        <f t="shared" si="143"/>
        <v>7.3029808237209153</v>
      </c>
      <c r="O147" s="143">
        <f>SUM(C147:N147)</f>
        <v>444.69932451970669</v>
      </c>
      <c r="P147" s="95">
        <f>(100*O146-60*O147)/O141</f>
        <v>-26.826878480789695</v>
      </c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  <c r="DK147" s="87"/>
      <c r="DL147" s="87"/>
      <c r="DM147" s="87"/>
      <c r="DN147" s="87"/>
      <c r="DO147" s="87"/>
      <c r="DP147" s="87"/>
      <c r="DQ147" s="87"/>
      <c r="DR147" s="87"/>
      <c r="DS147" s="87"/>
      <c r="DT147" s="87"/>
      <c r="DU147" s="87"/>
      <c r="DV147" s="87"/>
      <c r="DW147" s="87"/>
      <c r="DX147" s="87"/>
      <c r="DY147" s="87"/>
      <c r="DZ147" s="87"/>
      <c r="EA147" s="87"/>
      <c r="EB147" s="87"/>
      <c r="EC147" s="87"/>
      <c r="ED147" s="87"/>
      <c r="EE147" s="87"/>
      <c r="EF147" s="87"/>
      <c r="EG147" s="87"/>
      <c r="EH147" s="87"/>
    </row>
    <row r="148" spans="1:138" s="88" customFormat="1" ht="13.9" hidden="1" customHeight="1" thickBot="1" x14ac:dyDescent="0.25">
      <c r="A148" s="144"/>
      <c r="B148" s="124" t="s">
        <v>13</v>
      </c>
      <c r="C148" s="145">
        <f t="shared" ref="C148:N148" si="144">R88</f>
        <v>153</v>
      </c>
      <c r="D148" s="145">
        <f t="shared" si="144"/>
        <v>217</v>
      </c>
      <c r="E148" s="145">
        <f t="shared" si="144"/>
        <v>121</v>
      </c>
      <c r="F148" s="145">
        <f t="shared" si="144"/>
        <v>88</v>
      </c>
      <c r="G148" s="145">
        <f t="shared" si="144"/>
        <v>7</v>
      </c>
      <c r="H148" s="145">
        <f t="shared" si="144"/>
        <v>3</v>
      </c>
      <c r="I148" s="145">
        <f t="shared" si="144"/>
        <v>2.5</v>
      </c>
      <c r="J148" s="145">
        <f t="shared" si="144"/>
        <v>1</v>
      </c>
      <c r="K148" s="145">
        <f t="shared" si="144"/>
        <v>1</v>
      </c>
      <c r="L148" s="145">
        <f t="shared" si="144"/>
        <v>15</v>
      </c>
      <c r="M148" s="145">
        <f t="shared" si="144"/>
        <v>11</v>
      </c>
      <c r="N148" s="145">
        <f t="shared" si="144"/>
        <v>138</v>
      </c>
      <c r="O148" s="126">
        <f>SUM(C148:N148)</f>
        <v>757.5</v>
      </c>
      <c r="P148" s="9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  <c r="DK148" s="87"/>
      <c r="DL148" s="87"/>
      <c r="DM148" s="87"/>
      <c r="DN148" s="87"/>
      <c r="DO148" s="87"/>
      <c r="DP148" s="87"/>
      <c r="DQ148" s="87"/>
      <c r="DR148" s="87"/>
      <c r="DS148" s="87"/>
      <c r="DT148" s="87"/>
      <c r="DU148" s="87"/>
      <c r="DV148" s="87"/>
      <c r="DW148" s="87"/>
      <c r="DX148" s="87"/>
      <c r="DY148" s="87"/>
      <c r="DZ148" s="87"/>
      <c r="EA148" s="87"/>
      <c r="EB148" s="87"/>
      <c r="EC148" s="87"/>
      <c r="ED148" s="87"/>
      <c r="EE148" s="87"/>
      <c r="EF148" s="87"/>
      <c r="EG148" s="87"/>
      <c r="EH148" s="87"/>
    </row>
    <row r="149" spans="1:138" s="88" customFormat="1" ht="13.9" hidden="1" customHeight="1" thickBot="1" x14ac:dyDescent="0.25">
      <c r="A149" s="127">
        <f>P88</f>
        <v>1990</v>
      </c>
      <c r="B149" s="124" t="s">
        <v>14</v>
      </c>
      <c r="C149" s="129">
        <f t="shared" ref="C149:M149" si="145">C56</f>
        <v>138.52410591992447</v>
      </c>
      <c r="D149" s="129">
        <f t="shared" si="145"/>
        <v>113.20577973649297</v>
      </c>
      <c r="E149" s="129">
        <f t="shared" si="145"/>
        <v>105.33585715562577</v>
      </c>
      <c r="F149" s="129">
        <f t="shared" si="145"/>
        <v>85.160883232693649</v>
      </c>
      <c r="G149" s="129">
        <f t="shared" si="145"/>
        <v>56.785120623496923</v>
      </c>
      <c r="H149" s="129">
        <f t="shared" si="145"/>
        <v>35.82438815086347</v>
      </c>
      <c r="I149" s="129">
        <f t="shared" si="145"/>
        <v>33.611520945555085</v>
      </c>
      <c r="J149" s="129">
        <f t="shared" si="145"/>
        <v>73.442098164858294</v>
      </c>
      <c r="K149" s="129">
        <f t="shared" si="145"/>
        <v>66.368229934799302</v>
      </c>
      <c r="L149" s="129">
        <f t="shared" si="145"/>
        <v>117.24750053597459</v>
      </c>
      <c r="M149" s="129">
        <f t="shared" si="145"/>
        <v>131.95418515501041</v>
      </c>
      <c r="N149" s="129">
        <f>+N141</f>
        <v>126.60166438367466</v>
      </c>
      <c r="O149" s="129">
        <f>SUM(C149:N149)</f>
        <v>1084.0613339389697</v>
      </c>
      <c r="P149" s="9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  <c r="DK149" s="87"/>
      <c r="DL149" s="87"/>
      <c r="DM149" s="87"/>
      <c r="DN149" s="87"/>
      <c r="DO149" s="87"/>
      <c r="DP149" s="87"/>
      <c r="DQ149" s="87"/>
      <c r="DR149" s="87"/>
      <c r="DS149" s="87"/>
      <c r="DT149" s="87"/>
      <c r="DU149" s="87"/>
      <c r="DV149" s="87"/>
      <c r="DW149" s="87"/>
      <c r="DX149" s="87"/>
      <c r="DY149" s="87"/>
      <c r="DZ149" s="87"/>
      <c r="EA149" s="87"/>
      <c r="EB149" s="87"/>
      <c r="EC149" s="87"/>
      <c r="ED149" s="87"/>
      <c r="EE149" s="87"/>
      <c r="EF149" s="87"/>
      <c r="EG149" s="87"/>
      <c r="EH149" s="87"/>
    </row>
    <row r="150" spans="1:138" s="88" customFormat="1" ht="13.9" hidden="1" customHeight="1" thickBot="1" x14ac:dyDescent="0.25">
      <c r="A150" s="130"/>
      <c r="B150" s="131" t="s">
        <v>27</v>
      </c>
      <c r="C150" s="136">
        <f t="shared" ref="C150:N150" si="146">C148-C149</f>
        <v>14.475894080075534</v>
      </c>
      <c r="D150" s="137">
        <f t="shared" si="146"/>
        <v>103.79422026350703</v>
      </c>
      <c r="E150" s="137">
        <f t="shared" si="146"/>
        <v>15.664142844374226</v>
      </c>
      <c r="F150" s="137">
        <f t="shared" si="146"/>
        <v>2.8391167673063507</v>
      </c>
      <c r="G150" s="137">
        <f t="shared" si="146"/>
        <v>-49.785120623496923</v>
      </c>
      <c r="H150" s="137">
        <f t="shared" si="146"/>
        <v>-32.82438815086347</v>
      </c>
      <c r="I150" s="137">
        <f t="shared" si="146"/>
        <v>-31.111520945555085</v>
      </c>
      <c r="J150" s="137">
        <f t="shared" si="146"/>
        <v>-72.442098164858294</v>
      </c>
      <c r="K150" s="137">
        <f t="shared" si="146"/>
        <v>-65.368229934799302</v>
      </c>
      <c r="L150" s="137">
        <f t="shared" si="146"/>
        <v>-102.24750053597459</v>
      </c>
      <c r="M150" s="137">
        <f t="shared" si="146"/>
        <v>-120.95418515501041</v>
      </c>
      <c r="N150" s="138">
        <f t="shared" si="146"/>
        <v>11.39833561632534</v>
      </c>
      <c r="O150" s="135"/>
      <c r="P150" s="9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  <c r="DK150" s="87"/>
      <c r="DL150" s="87"/>
      <c r="DM150" s="87"/>
      <c r="DN150" s="87"/>
      <c r="DO150" s="87"/>
      <c r="DP150" s="87"/>
      <c r="DQ150" s="87"/>
      <c r="DR150" s="87"/>
      <c r="DS150" s="87"/>
      <c r="DT150" s="87"/>
      <c r="DU150" s="87"/>
      <c r="DV150" s="87"/>
      <c r="DW150" s="87"/>
      <c r="DX150" s="87"/>
      <c r="DY150" s="87"/>
      <c r="DZ150" s="87"/>
      <c r="EA150" s="87"/>
      <c r="EB150" s="87"/>
      <c r="EC150" s="87"/>
      <c r="ED150" s="87"/>
      <c r="EE150" s="87"/>
      <c r="EF150" s="87"/>
      <c r="EG150" s="87"/>
      <c r="EH150" s="87"/>
    </row>
    <row r="151" spans="1:138" s="88" customFormat="1" ht="13.9" hidden="1" customHeight="1" thickBot="1" x14ac:dyDescent="0.25">
      <c r="A151" s="130"/>
      <c r="B151" s="147" t="s">
        <v>15</v>
      </c>
      <c r="C151" s="136">
        <f>IF(C150&lt;0,N143*EXP(C150/$M$5),IF((C150+N143)&gt;$M$5,+$M$5,C150+N143))</f>
        <v>22.578744621444045</v>
      </c>
      <c r="D151" s="137">
        <f t="shared" ref="D151:N151" si="147">IF(D150&lt;0,C151*EXP(D150/$M$5),IF((D150+C151)&gt;$M$5,+$M$5,D150+C151))</f>
        <v>126.37296488495107</v>
      </c>
      <c r="E151" s="137">
        <f t="shared" si="147"/>
        <v>142.0371077293253</v>
      </c>
      <c r="F151" s="137">
        <f t="shared" si="147"/>
        <v>144.87622449663166</v>
      </c>
      <c r="G151" s="137">
        <f t="shared" si="147"/>
        <v>114.29784888796021</v>
      </c>
      <c r="H151" s="137">
        <f t="shared" si="147"/>
        <v>97.758596673123762</v>
      </c>
      <c r="I151" s="137">
        <f t="shared" si="147"/>
        <v>84.297401556198452</v>
      </c>
      <c r="J151" s="137">
        <f t="shared" si="147"/>
        <v>59.703381990387186</v>
      </c>
      <c r="K151" s="137">
        <f t="shared" si="147"/>
        <v>43.733368114623019</v>
      </c>
      <c r="L151" s="137">
        <f t="shared" si="147"/>
        <v>26.875592250967848</v>
      </c>
      <c r="M151" s="137">
        <f t="shared" si="147"/>
        <v>15.108329483965671</v>
      </c>
      <c r="N151" s="138">
        <f t="shared" si="147"/>
        <v>26.506665100291009</v>
      </c>
      <c r="O151" s="135"/>
      <c r="P151" s="9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  <c r="DK151" s="87"/>
      <c r="DL151" s="87"/>
      <c r="DM151" s="87"/>
      <c r="DN151" s="87"/>
      <c r="DO151" s="87"/>
      <c r="DP151" s="87"/>
      <c r="DQ151" s="87"/>
      <c r="DR151" s="87"/>
      <c r="DS151" s="87"/>
      <c r="DT151" s="87"/>
      <c r="DU151" s="87"/>
      <c r="DV151" s="87"/>
      <c r="DW151" s="87"/>
      <c r="DX151" s="87"/>
      <c r="DY151" s="87"/>
      <c r="DZ151" s="87"/>
      <c r="EA151" s="87"/>
      <c r="EB151" s="87"/>
      <c r="EC151" s="87"/>
      <c r="ED151" s="87"/>
      <c r="EE151" s="87"/>
      <c r="EF151" s="87"/>
      <c r="EG151" s="87"/>
      <c r="EH151" s="87"/>
    </row>
    <row r="152" spans="1:138" s="88" customFormat="1" ht="13.9" hidden="1" customHeight="1" thickBot="1" x14ac:dyDescent="0.25">
      <c r="A152" s="130"/>
      <c r="B152" s="147" t="s">
        <v>16</v>
      </c>
      <c r="C152" s="136">
        <f>C151-N143</f>
        <v>14.475894080075534</v>
      </c>
      <c r="D152" s="137">
        <f t="shared" ref="D152:N152" si="148">D151-C151</f>
        <v>103.79422026350703</v>
      </c>
      <c r="E152" s="137">
        <f t="shared" si="148"/>
        <v>15.664142844374226</v>
      </c>
      <c r="F152" s="137">
        <f t="shared" si="148"/>
        <v>2.8391167673063649</v>
      </c>
      <c r="G152" s="137">
        <f t="shared" si="148"/>
        <v>-30.57837560867145</v>
      </c>
      <c r="H152" s="137">
        <f t="shared" si="148"/>
        <v>-16.539252214836452</v>
      </c>
      <c r="I152" s="137">
        <f t="shared" si="148"/>
        <v>-13.46119511692531</v>
      </c>
      <c r="J152" s="137">
        <f t="shared" si="148"/>
        <v>-24.594019565811266</v>
      </c>
      <c r="K152" s="137">
        <f t="shared" si="148"/>
        <v>-15.970013875764167</v>
      </c>
      <c r="L152" s="137">
        <f t="shared" si="148"/>
        <v>-16.857775863655171</v>
      </c>
      <c r="M152" s="137">
        <f t="shared" si="148"/>
        <v>-11.767262767002178</v>
      </c>
      <c r="N152" s="138">
        <f t="shared" si="148"/>
        <v>11.398335616325339</v>
      </c>
      <c r="O152" s="135"/>
      <c r="P152" s="9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  <c r="DK152" s="87"/>
      <c r="DL152" s="87"/>
      <c r="DM152" s="87"/>
      <c r="DN152" s="87"/>
      <c r="DO152" s="87"/>
      <c r="DP152" s="87"/>
      <c r="DQ152" s="87"/>
      <c r="DR152" s="87"/>
      <c r="DS152" s="87"/>
      <c r="DT152" s="87"/>
      <c r="DU152" s="87"/>
      <c r="DV152" s="87"/>
      <c r="DW152" s="87"/>
      <c r="DX152" s="87"/>
      <c r="DY152" s="87"/>
      <c r="DZ152" s="87"/>
      <c r="EA152" s="87"/>
      <c r="EB152" s="87"/>
      <c r="EC152" s="87"/>
      <c r="ED152" s="87"/>
      <c r="EE152" s="87"/>
      <c r="EF152" s="87"/>
      <c r="EG152" s="87"/>
      <c r="EH152" s="87"/>
    </row>
    <row r="153" spans="1:138" s="88" customFormat="1" ht="13.9" hidden="1" customHeight="1" thickBot="1" x14ac:dyDescent="0.25">
      <c r="A153" s="130"/>
      <c r="B153" s="148" t="s">
        <v>17</v>
      </c>
      <c r="C153" s="136">
        <f t="shared" ref="C153:N153" si="149">IF(C152&gt;=0,+C149,+C148+ABS(C152))</f>
        <v>138.52410591992447</v>
      </c>
      <c r="D153" s="137">
        <f t="shared" si="149"/>
        <v>113.20577973649297</v>
      </c>
      <c r="E153" s="137">
        <f t="shared" si="149"/>
        <v>105.33585715562577</v>
      </c>
      <c r="F153" s="137">
        <f t="shared" si="149"/>
        <v>85.160883232693649</v>
      </c>
      <c r="G153" s="137">
        <f t="shared" si="149"/>
        <v>37.57837560867145</v>
      </c>
      <c r="H153" s="137">
        <f t="shared" si="149"/>
        <v>19.539252214836452</v>
      </c>
      <c r="I153" s="137">
        <f t="shared" si="149"/>
        <v>15.96119511692531</v>
      </c>
      <c r="J153" s="137">
        <f t="shared" si="149"/>
        <v>25.594019565811266</v>
      </c>
      <c r="K153" s="137">
        <f t="shared" si="149"/>
        <v>16.970013875764167</v>
      </c>
      <c r="L153" s="137">
        <f t="shared" si="149"/>
        <v>31.857775863655171</v>
      </c>
      <c r="M153" s="137">
        <f t="shared" si="149"/>
        <v>22.76726276700218</v>
      </c>
      <c r="N153" s="138">
        <f t="shared" si="149"/>
        <v>126.60166438367466</v>
      </c>
      <c r="O153" s="129">
        <f>SUM(C153:N153)</f>
        <v>739.09618544107752</v>
      </c>
      <c r="P153" s="9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  <c r="DK153" s="87"/>
      <c r="DL153" s="87"/>
      <c r="DM153" s="87"/>
      <c r="DN153" s="87"/>
      <c r="DO153" s="87"/>
      <c r="DP153" s="87"/>
      <c r="DQ153" s="87"/>
      <c r="DR153" s="87"/>
      <c r="DS153" s="87"/>
      <c r="DT153" s="87"/>
      <c r="DU153" s="87"/>
      <c r="DV153" s="87"/>
      <c r="DW153" s="87"/>
      <c r="DX153" s="87"/>
      <c r="DY153" s="87"/>
      <c r="DZ153" s="87"/>
      <c r="EA153" s="87"/>
      <c r="EB153" s="87"/>
      <c r="EC153" s="87"/>
      <c r="ED153" s="87"/>
      <c r="EE153" s="87"/>
      <c r="EF153" s="87"/>
      <c r="EG153" s="87"/>
      <c r="EH153" s="87"/>
    </row>
    <row r="154" spans="1:138" s="88" customFormat="1" ht="13.9" hidden="1" customHeight="1" thickBot="1" x14ac:dyDescent="0.25">
      <c r="A154" s="130"/>
      <c r="B154" s="147" t="s">
        <v>18</v>
      </c>
      <c r="C154" s="136">
        <f>IF((+N143+C150)&gt;$M$5,(N143+ABS(C150))-$M$5,0)</f>
        <v>0</v>
      </c>
      <c r="D154" s="137">
        <f t="shared" ref="D154:N154" si="150">IF((+C151+D150)&gt;$M$5,(C151+ABS(D150))-$M$5,0)</f>
        <v>0</v>
      </c>
      <c r="E154" s="137">
        <f t="shared" si="150"/>
        <v>0</v>
      </c>
      <c r="F154" s="137">
        <f t="shared" si="150"/>
        <v>0</v>
      </c>
      <c r="G154" s="137">
        <f t="shared" si="150"/>
        <v>0</v>
      </c>
      <c r="H154" s="137">
        <f t="shared" si="150"/>
        <v>0</v>
      </c>
      <c r="I154" s="137">
        <f t="shared" si="150"/>
        <v>0</v>
      </c>
      <c r="J154" s="137">
        <f t="shared" si="150"/>
        <v>0</v>
      </c>
      <c r="K154" s="137">
        <f t="shared" si="150"/>
        <v>0</v>
      </c>
      <c r="L154" s="137">
        <f t="shared" si="150"/>
        <v>0</v>
      </c>
      <c r="M154" s="137">
        <f t="shared" si="150"/>
        <v>0</v>
      </c>
      <c r="N154" s="138">
        <f t="shared" si="150"/>
        <v>0</v>
      </c>
      <c r="O154" s="129">
        <f>SUM(C154:N154)</f>
        <v>0</v>
      </c>
      <c r="P154" s="9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  <c r="DK154" s="87"/>
      <c r="DL154" s="87"/>
      <c r="DM154" s="87"/>
      <c r="DN154" s="87"/>
      <c r="DO154" s="87"/>
      <c r="DP154" s="87"/>
      <c r="DQ154" s="87"/>
      <c r="DR154" s="87"/>
      <c r="DS154" s="87"/>
      <c r="DT154" s="87"/>
      <c r="DU154" s="87"/>
      <c r="DV154" s="87"/>
      <c r="DW154" s="87"/>
      <c r="DX154" s="87"/>
      <c r="DY154" s="87"/>
      <c r="DZ154" s="87"/>
      <c r="EA154" s="87"/>
      <c r="EB154" s="87"/>
      <c r="EC154" s="87"/>
      <c r="ED154" s="87"/>
      <c r="EE154" s="87"/>
      <c r="EF154" s="87"/>
      <c r="EG154" s="87"/>
      <c r="EH154" s="87"/>
    </row>
    <row r="155" spans="1:138" s="88" customFormat="1" ht="13.9" hidden="1" customHeight="1" thickBot="1" x14ac:dyDescent="0.25">
      <c r="A155" s="130"/>
      <c r="B155" s="147" t="s">
        <v>19</v>
      </c>
      <c r="C155" s="136">
        <f>C149-C153</f>
        <v>0</v>
      </c>
      <c r="D155" s="137">
        <f>D149-D153</f>
        <v>0</v>
      </c>
      <c r="E155" s="137">
        <f t="shared" ref="E155:N155" si="151">E149-E153</f>
        <v>0</v>
      </c>
      <c r="F155" s="137">
        <f t="shared" si="151"/>
        <v>0</v>
      </c>
      <c r="G155" s="137">
        <f t="shared" si="151"/>
        <v>19.206745014825472</v>
      </c>
      <c r="H155" s="137">
        <f t="shared" si="151"/>
        <v>16.285135936027018</v>
      </c>
      <c r="I155" s="137">
        <f t="shared" si="151"/>
        <v>17.650325828629775</v>
      </c>
      <c r="J155" s="137">
        <f t="shared" si="151"/>
        <v>47.848078599047028</v>
      </c>
      <c r="K155" s="137">
        <f t="shared" si="151"/>
        <v>49.398216059035136</v>
      </c>
      <c r="L155" s="137">
        <f t="shared" si="151"/>
        <v>85.389724672319431</v>
      </c>
      <c r="M155" s="137">
        <f t="shared" si="151"/>
        <v>109.18692238800823</v>
      </c>
      <c r="N155" s="138">
        <f t="shared" si="151"/>
        <v>0</v>
      </c>
      <c r="O155" s="143">
        <f>SUM(C155:N155)</f>
        <v>344.96514849789207</v>
      </c>
      <c r="P155" s="95">
        <f>(100*O154-60*O155)/O149</f>
        <v>-19.092931609936723</v>
      </c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  <c r="DK155" s="87"/>
      <c r="DL155" s="87"/>
      <c r="DM155" s="87"/>
      <c r="DN155" s="87"/>
      <c r="DO155" s="87"/>
      <c r="DP155" s="87"/>
      <c r="DQ155" s="87"/>
      <c r="DR155" s="87"/>
      <c r="DS155" s="87"/>
      <c r="DT155" s="87"/>
      <c r="DU155" s="87"/>
      <c r="DV155" s="87"/>
      <c r="DW155" s="87"/>
      <c r="DX155" s="87"/>
      <c r="DY155" s="87"/>
      <c r="DZ155" s="87"/>
      <c r="EA155" s="87"/>
      <c r="EB155" s="87"/>
      <c r="EC155" s="87"/>
      <c r="ED155" s="87"/>
      <c r="EE155" s="87"/>
      <c r="EF155" s="87"/>
      <c r="EG155" s="87"/>
      <c r="EH155" s="87"/>
    </row>
    <row r="156" spans="1:138" s="88" customFormat="1" ht="13.9" hidden="1" customHeight="1" thickBot="1" x14ac:dyDescent="0.25">
      <c r="A156" s="144"/>
      <c r="B156" s="124" t="s">
        <v>13</v>
      </c>
      <c r="C156" s="145">
        <f t="shared" ref="C156:N156" si="152">R89</f>
        <v>219</v>
      </c>
      <c r="D156" s="145">
        <f t="shared" si="152"/>
        <v>243</v>
      </c>
      <c r="E156" s="145">
        <f t="shared" si="152"/>
        <v>122</v>
      </c>
      <c r="F156" s="145">
        <f t="shared" si="152"/>
        <v>50</v>
      </c>
      <c r="G156" s="145">
        <f t="shared" si="152"/>
        <v>6</v>
      </c>
      <c r="H156" s="145">
        <f t="shared" si="152"/>
        <v>1</v>
      </c>
      <c r="I156" s="145">
        <f t="shared" si="152"/>
        <v>2.5</v>
      </c>
      <c r="J156" s="145">
        <f t="shared" si="152"/>
        <v>1</v>
      </c>
      <c r="K156" s="145">
        <f t="shared" si="152"/>
        <v>2.5</v>
      </c>
      <c r="L156" s="145">
        <f t="shared" si="152"/>
        <v>15</v>
      </c>
      <c r="M156" s="145">
        <f t="shared" si="152"/>
        <v>119</v>
      </c>
      <c r="N156" s="145">
        <f t="shared" si="152"/>
        <v>46</v>
      </c>
      <c r="O156" s="126">
        <f>SUM(C156:N156)</f>
        <v>827</v>
      </c>
      <c r="P156" s="9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  <c r="DK156" s="87"/>
      <c r="DL156" s="87"/>
      <c r="DM156" s="87"/>
      <c r="DN156" s="87"/>
      <c r="DO156" s="87"/>
      <c r="DP156" s="87"/>
      <c r="DQ156" s="87"/>
      <c r="DR156" s="87"/>
      <c r="DS156" s="87"/>
      <c r="DT156" s="87"/>
      <c r="DU156" s="87"/>
      <c r="DV156" s="87"/>
      <c r="DW156" s="87"/>
      <c r="DX156" s="87"/>
      <c r="DY156" s="87"/>
      <c r="DZ156" s="87"/>
      <c r="EA156" s="87"/>
      <c r="EB156" s="87"/>
      <c r="EC156" s="87"/>
      <c r="ED156" s="87"/>
      <c r="EE156" s="87"/>
      <c r="EF156" s="87"/>
      <c r="EG156" s="87"/>
      <c r="EH156" s="87"/>
    </row>
    <row r="157" spans="1:138" s="88" customFormat="1" ht="13.9" hidden="1" customHeight="1" thickBot="1" x14ac:dyDescent="0.25">
      <c r="A157" s="127">
        <f>P89</f>
        <v>1991</v>
      </c>
      <c r="B157" s="124" t="s">
        <v>14</v>
      </c>
      <c r="C157" s="129">
        <f t="shared" ref="C157:N157" si="153">C57</f>
        <v>104.3721310342241</v>
      </c>
      <c r="D157" s="129">
        <f t="shared" si="153"/>
        <v>103.41285195632142</v>
      </c>
      <c r="E157" s="129">
        <f t="shared" si="153"/>
        <v>99.620202685734668</v>
      </c>
      <c r="F157" s="129">
        <f t="shared" si="153"/>
        <v>80.875655279357616</v>
      </c>
      <c r="G157" s="129">
        <f t="shared" si="153"/>
        <v>66.368229934799302</v>
      </c>
      <c r="H157" s="129">
        <f t="shared" si="153"/>
        <v>39.276519555864176</v>
      </c>
      <c r="I157" s="129">
        <f t="shared" si="153"/>
        <v>34.158097507236036</v>
      </c>
      <c r="J157" s="129">
        <f t="shared" si="153"/>
        <v>46.019596561319453</v>
      </c>
      <c r="K157" s="129">
        <f t="shared" si="153"/>
        <v>67.909123995159334</v>
      </c>
      <c r="L157" s="129">
        <f t="shared" si="153"/>
        <v>78.357828514674821</v>
      </c>
      <c r="M157" s="129">
        <f t="shared" si="153"/>
        <v>91.346826875164396</v>
      </c>
      <c r="N157" s="129">
        <f t="shared" si="153"/>
        <v>116.23039697421962</v>
      </c>
      <c r="O157" s="129">
        <f>SUM(C157:N157)</f>
        <v>927.94746087407486</v>
      </c>
      <c r="P157" s="9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  <c r="DK157" s="87"/>
      <c r="DL157" s="87"/>
      <c r="DM157" s="87"/>
      <c r="DN157" s="87"/>
      <c r="DO157" s="87"/>
      <c r="DP157" s="87"/>
      <c r="DQ157" s="87"/>
      <c r="DR157" s="87"/>
      <c r="DS157" s="87"/>
      <c r="DT157" s="87"/>
      <c r="DU157" s="87"/>
      <c r="DV157" s="87"/>
      <c r="DW157" s="87"/>
      <c r="DX157" s="87"/>
      <c r="DY157" s="87"/>
      <c r="DZ157" s="87"/>
      <c r="EA157" s="87"/>
      <c r="EB157" s="87"/>
      <c r="EC157" s="87"/>
      <c r="ED157" s="87"/>
      <c r="EE157" s="87"/>
      <c r="EF157" s="87"/>
      <c r="EG157" s="87"/>
      <c r="EH157" s="87"/>
    </row>
    <row r="158" spans="1:138" s="88" customFormat="1" ht="13.9" hidden="1" customHeight="1" thickBot="1" x14ac:dyDescent="0.25">
      <c r="A158" s="130"/>
      <c r="B158" s="131" t="s">
        <v>27</v>
      </c>
      <c r="C158" s="136">
        <f t="shared" ref="C158:N158" si="154">C156-C157</f>
        <v>114.6278689657759</v>
      </c>
      <c r="D158" s="137">
        <f t="shared" si="154"/>
        <v>139.58714804367858</v>
      </c>
      <c r="E158" s="137">
        <f t="shared" si="154"/>
        <v>22.379797314265332</v>
      </c>
      <c r="F158" s="137">
        <f t="shared" si="154"/>
        <v>-30.875655279357616</v>
      </c>
      <c r="G158" s="137">
        <f t="shared" si="154"/>
        <v>-60.368229934799302</v>
      </c>
      <c r="H158" s="137">
        <f t="shared" si="154"/>
        <v>-38.276519555864176</v>
      </c>
      <c r="I158" s="137">
        <f t="shared" si="154"/>
        <v>-31.658097507236036</v>
      </c>
      <c r="J158" s="137">
        <f t="shared" si="154"/>
        <v>-45.019596561319453</v>
      </c>
      <c r="K158" s="137">
        <f t="shared" si="154"/>
        <v>-65.409123995159334</v>
      </c>
      <c r="L158" s="137">
        <f t="shared" si="154"/>
        <v>-63.357828514674821</v>
      </c>
      <c r="M158" s="137">
        <f t="shared" si="154"/>
        <v>27.653173124835604</v>
      </c>
      <c r="N158" s="138">
        <f t="shared" si="154"/>
        <v>-70.230396974219616</v>
      </c>
      <c r="O158" s="135"/>
      <c r="P158" s="9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  <c r="DK158" s="87"/>
      <c r="DL158" s="87"/>
      <c r="DM158" s="87"/>
      <c r="DN158" s="87"/>
      <c r="DO158" s="87"/>
      <c r="DP158" s="87"/>
      <c r="DQ158" s="87"/>
      <c r="DR158" s="87"/>
      <c r="DS158" s="87"/>
      <c r="DT158" s="87"/>
      <c r="DU158" s="87"/>
      <c r="DV158" s="87"/>
      <c r="DW158" s="87"/>
      <c r="DX158" s="87"/>
      <c r="DY158" s="87"/>
      <c r="DZ158" s="87"/>
      <c r="EA158" s="87"/>
      <c r="EB158" s="87"/>
      <c r="EC158" s="87"/>
      <c r="ED158" s="87"/>
      <c r="EE158" s="87"/>
      <c r="EF158" s="87"/>
      <c r="EG158" s="87"/>
      <c r="EH158" s="87"/>
    </row>
    <row r="159" spans="1:138" s="88" customFormat="1" ht="13.9" hidden="1" customHeight="1" thickBot="1" x14ac:dyDescent="0.25">
      <c r="A159" s="130"/>
      <c r="B159" s="147" t="s">
        <v>15</v>
      </c>
      <c r="C159" s="136">
        <f>IF(C158&lt;0,N151*EXP(C158/$M$5),IF((C158+N151)&gt;$M$5,+$M$5,C158+N151))</f>
        <v>141.13453406606692</v>
      </c>
      <c r="D159" s="137">
        <f t="shared" ref="D159:N159" si="155">IF(D158&lt;0,C159*EXP(D158/$M$5),IF((D158+C159)&gt;$M$5,+$M$5,D158+C159))</f>
        <v>210</v>
      </c>
      <c r="E159" s="137">
        <f t="shared" si="155"/>
        <v>210</v>
      </c>
      <c r="F159" s="137">
        <f t="shared" si="155"/>
        <v>181.28685315455462</v>
      </c>
      <c r="G159" s="137">
        <f t="shared" si="155"/>
        <v>135.99428179423481</v>
      </c>
      <c r="H159" s="137">
        <f t="shared" si="155"/>
        <v>113.33450855363979</v>
      </c>
      <c r="I159" s="137">
        <f t="shared" si="155"/>
        <v>97.474504666260884</v>
      </c>
      <c r="J159" s="137">
        <f t="shared" si="155"/>
        <v>78.666061376576209</v>
      </c>
      <c r="K159" s="137">
        <f t="shared" si="155"/>
        <v>57.612514108792936</v>
      </c>
      <c r="L159" s="137">
        <f t="shared" si="155"/>
        <v>42.607737048020113</v>
      </c>
      <c r="M159" s="137">
        <f t="shared" si="155"/>
        <v>70.260910172855716</v>
      </c>
      <c r="N159" s="138">
        <f t="shared" si="155"/>
        <v>50.288938346112211</v>
      </c>
      <c r="O159" s="135"/>
      <c r="P159" s="9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  <c r="DK159" s="87"/>
      <c r="DL159" s="87"/>
      <c r="DM159" s="87"/>
      <c r="DN159" s="87"/>
      <c r="DO159" s="87"/>
      <c r="DP159" s="87"/>
      <c r="DQ159" s="87"/>
      <c r="DR159" s="87"/>
      <c r="DS159" s="87"/>
      <c r="DT159" s="87"/>
      <c r="DU159" s="87"/>
      <c r="DV159" s="87"/>
      <c r="DW159" s="87"/>
      <c r="DX159" s="87"/>
      <c r="DY159" s="87"/>
      <c r="DZ159" s="87"/>
      <c r="EA159" s="87"/>
      <c r="EB159" s="87"/>
      <c r="EC159" s="87"/>
      <c r="ED159" s="87"/>
      <c r="EE159" s="87"/>
      <c r="EF159" s="87"/>
      <c r="EG159" s="87"/>
      <c r="EH159" s="87"/>
    </row>
    <row r="160" spans="1:138" s="88" customFormat="1" ht="13.9" hidden="1" customHeight="1" thickBot="1" x14ac:dyDescent="0.25">
      <c r="A160" s="130"/>
      <c r="B160" s="147" t="s">
        <v>16</v>
      </c>
      <c r="C160" s="136">
        <f>C159-N151</f>
        <v>114.62786896577592</v>
      </c>
      <c r="D160" s="137">
        <f t="shared" ref="D160:N160" si="156">D159-C159</f>
        <v>68.865465933933081</v>
      </c>
      <c r="E160" s="137">
        <f t="shared" si="156"/>
        <v>0</v>
      </c>
      <c r="F160" s="137">
        <f t="shared" si="156"/>
        <v>-28.71314684544538</v>
      </c>
      <c r="G160" s="137">
        <f t="shared" si="156"/>
        <v>-45.292571360319812</v>
      </c>
      <c r="H160" s="137">
        <f t="shared" si="156"/>
        <v>-22.659773240595015</v>
      </c>
      <c r="I160" s="137">
        <f t="shared" si="156"/>
        <v>-15.860003887378909</v>
      </c>
      <c r="J160" s="137">
        <f t="shared" si="156"/>
        <v>-18.808443289684675</v>
      </c>
      <c r="K160" s="137">
        <f t="shared" si="156"/>
        <v>-21.053547267783273</v>
      </c>
      <c r="L160" s="137">
        <f t="shared" si="156"/>
        <v>-15.004777060772824</v>
      </c>
      <c r="M160" s="137">
        <f t="shared" si="156"/>
        <v>27.653173124835604</v>
      </c>
      <c r="N160" s="138">
        <f t="shared" si="156"/>
        <v>-19.971971826743506</v>
      </c>
      <c r="O160" s="135"/>
      <c r="P160" s="9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  <c r="DK160" s="87"/>
      <c r="DL160" s="87"/>
      <c r="DM160" s="87"/>
      <c r="DN160" s="87"/>
      <c r="DO160" s="87"/>
      <c r="DP160" s="87"/>
      <c r="DQ160" s="87"/>
      <c r="DR160" s="87"/>
      <c r="DS160" s="87"/>
      <c r="DT160" s="87"/>
      <c r="DU160" s="87"/>
      <c r="DV160" s="87"/>
      <c r="DW160" s="87"/>
      <c r="DX160" s="87"/>
      <c r="DY160" s="87"/>
      <c r="DZ160" s="87"/>
      <c r="EA160" s="87"/>
      <c r="EB160" s="87"/>
      <c r="EC160" s="87"/>
      <c r="ED160" s="87"/>
      <c r="EE160" s="87"/>
      <c r="EF160" s="87"/>
      <c r="EG160" s="87"/>
      <c r="EH160" s="87"/>
    </row>
    <row r="161" spans="1:138" s="88" customFormat="1" ht="13.9" hidden="1" customHeight="1" thickBot="1" x14ac:dyDescent="0.25">
      <c r="A161" s="130"/>
      <c r="B161" s="148" t="s">
        <v>17</v>
      </c>
      <c r="C161" s="136">
        <f t="shared" ref="C161:N161" si="157">IF(C160&gt;=0,+C157,+C156+ABS(C160))</f>
        <v>104.3721310342241</v>
      </c>
      <c r="D161" s="137">
        <f t="shared" si="157"/>
        <v>103.41285195632142</v>
      </c>
      <c r="E161" s="137">
        <f t="shared" si="157"/>
        <v>99.620202685734668</v>
      </c>
      <c r="F161" s="137">
        <f t="shared" si="157"/>
        <v>78.71314684544538</v>
      </c>
      <c r="G161" s="137">
        <f t="shared" si="157"/>
        <v>51.292571360319812</v>
      </c>
      <c r="H161" s="137">
        <f t="shared" si="157"/>
        <v>23.659773240595015</v>
      </c>
      <c r="I161" s="137">
        <f t="shared" si="157"/>
        <v>18.360003887378909</v>
      </c>
      <c r="J161" s="137">
        <f t="shared" si="157"/>
        <v>19.808443289684675</v>
      </c>
      <c r="K161" s="137">
        <f t="shared" si="157"/>
        <v>23.553547267783273</v>
      </c>
      <c r="L161" s="137">
        <f t="shared" si="157"/>
        <v>30.004777060772824</v>
      </c>
      <c r="M161" s="137">
        <f t="shared" si="157"/>
        <v>91.346826875164396</v>
      </c>
      <c r="N161" s="138">
        <f t="shared" si="157"/>
        <v>65.971971826743498</v>
      </c>
      <c r="O161" s="129">
        <f>SUM(C161:N161)</f>
        <v>710.11624733016799</v>
      </c>
      <c r="P161" s="9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  <c r="DK161" s="87"/>
      <c r="DL161" s="87"/>
      <c r="DM161" s="87"/>
      <c r="DN161" s="87"/>
      <c r="DO161" s="87"/>
      <c r="DP161" s="87"/>
      <c r="DQ161" s="87"/>
      <c r="DR161" s="87"/>
      <c r="DS161" s="87"/>
      <c r="DT161" s="87"/>
      <c r="DU161" s="87"/>
      <c r="DV161" s="87"/>
      <c r="DW161" s="87"/>
      <c r="DX161" s="87"/>
      <c r="DY161" s="87"/>
      <c r="DZ161" s="87"/>
      <c r="EA161" s="87"/>
      <c r="EB161" s="87"/>
      <c r="EC161" s="87"/>
      <c r="ED161" s="87"/>
      <c r="EE161" s="87"/>
      <c r="EF161" s="87"/>
      <c r="EG161" s="87"/>
      <c r="EH161" s="87"/>
    </row>
    <row r="162" spans="1:138" s="88" customFormat="1" ht="13.9" hidden="1" customHeight="1" thickBot="1" x14ac:dyDescent="0.25">
      <c r="A162" s="130"/>
      <c r="B162" s="147" t="s">
        <v>18</v>
      </c>
      <c r="C162" s="136">
        <f>IF((+N151+C158)&gt;$M$5,(N151+ABS(C158))-$M$5,0)</f>
        <v>0</v>
      </c>
      <c r="D162" s="137">
        <f t="shared" ref="D162:N162" si="158">IF((+C159+D158)&gt;$M$5,(C159+ABS(D158))-$M$5,0)</f>
        <v>70.721682109745529</v>
      </c>
      <c r="E162" s="137">
        <f t="shared" si="158"/>
        <v>22.379797314265318</v>
      </c>
      <c r="F162" s="137">
        <f t="shared" si="158"/>
        <v>0</v>
      </c>
      <c r="G162" s="137">
        <f t="shared" si="158"/>
        <v>0</v>
      </c>
      <c r="H162" s="137">
        <f t="shared" si="158"/>
        <v>0</v>
      </c>
      <c r="I162" s="137">
        <f t="shared" si="158"/>
        <v>0</v>
      </c>
      <c r="J162" s="137">
        <f t="shared" si="158"/>
        <v>0</v>
      </c>
      <c r="K162" s="137">
        <f t="shared" si="158"/>
        <v>0</v>
      </c>
      <c r="L162" s="137">
        <f t="shared" si="158"/>
        <v>0</v>
      </c>
      <c r="M162" s="137">
        <f t="shared" si="158"/>
        <v>0</v>
      </c>
      <c r="N162" s="138">
        <f t="shared" si="158"/>
        <v>0</v>
      </c>
      <c r="O162" s="129">
        <f>SUM(C162:N162)</f>
        <v>93.101479424010847</v>
      </c>
      <c r="P162" s="9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  <c r="DK162" s="87"/>
      <c r="DL162" s="87"/>
      <c r="DM162" s="87"/>
      <c r="DN162" s="87"/>
      <c r="DO162" s="87"/>
      <c r="DP162" s="87"/>
      <c r="DQ162" s="87"/>
      <c r="DR162" s="87"/>
      <c r="DS162" s="87"/>
      <c r="DT162" s="87"/>
      <c r="DU162" s="87"/>
      <c r="DV162" s="87"/>
      <c r="DW162" s="87"/>
      <c r="DX162" s="87"/>
      <c r="DY162" s="87"/>
      <c r="DZ162" s="87"/>
      <c r="EA162" s="87"/>
      <c r="EB162" s="87"/>
      <c r="EC162" s="87"/>
      <c r="ED162" s="87"/>
      <c r="EE162" s="87"/>
      <c r="EF162" s="87"/>
      <c r="EG162" s="87"/>
      <c r="EH162" s="87"/>
    </row>
    <row r="163" spans="1:138" s="88" customFormat="1" ht="13.9" hidden="1" customHeight="1" thickBot="1" x14ac:dyDescent="0.25">
      <c r="A163" s="130"/>
      <c r="B163" s="147" t="s">
        <v>19</v>
      </c>
      <c r="C163" s="136">
        <f>C157-C161</f>
        <v>0</v>
      </c>
      <c r="D163" s="137">
        <f>D157-D161</f>
        <v>0</v>
      </c>
      <c r="E163" s="137">
        <f t="shared" ref="E163:N163" si="159">E157-E161</f>
        <v>0</v>
      </c>
      <c r="F163" s="137">
        <f t="shared" si="159"/>
        <v>2.1625084339122367</v>
      </c>
      <c r="G163" s="137">
        <f t="shared" si="159"/>
        <v>15.07565857447949</v>
      </c>
      <c r="H163" s="137">
        <f t="shared" si="159"/>
        <v>15.616746315269161</v>
      </c>
      <c r="I163" s="137">
        <f t="shared" si="159"/>
        <v>15.798093619857127</v>
      </c>
      <c r="J163" s="137">
        <f t="shared" si="159"/>
        <v>26.211153271634778</v>
      </c>
      <c r="K163" s="137">
        <f t="shared" si="159"/>
        <v>44.355576727376061</v>
      </c>
      <c r="L163" s="137">
        <f t="shared" si="159"/>
        <v>48.353051453901998</v>
      </c>
      <c r="M163" s="137">
        <f t="shared" si="159"/>
        <v>0</v>
      </c>
      <c r="N163" s="138">
        <f t="shared" si="159"/>
        <v>50.258425147476117</v>
      </c>
      <c r="O163" s="143">
        <f>SUM(C163:N163)</f>
        <v>217.83121354390696</v>
      </c>
      <c r="P163" s="95">
        <f>(100*O162-60*O163)/O157</f>
        <v>-4.0516570482254259</v>
      </c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  <c r="DK163" s="87"/>
      <c r="DL163" s="87"/>
      <c r="DM163" s="87"/>
      <c r="DN163" s="87"/>
      <c r="DO163" s="87"/>
      <c r="DP163" s="87"/>
      <c r="DQ163" s="87"/>
      <c r="DR163" s="87"/>
      <c r="DS163" s="87"/>
      <c r="DT163" s="87"/>
      <c r="DU163" s="87"/>
      <c r="DV163" s="87"/>
      <c r="DW163" s="87"/>
      <c r="DX163" s="87"/>
      <c r="DY163" s="87"/>
      <c r="DZ163" s="87"/>
      <c r="EA163" s="87"/>
      <c r="EB163" s="87"/>
      <c r="EC163" s="87"/>
      <c r="ED163" s="87"/>
      <c r="EE163" s="87"/>
      <c r="EF163" s="87"/>
      <c r="EG163" s="87"/>
      <c r="EH163" s="87"/>
    </row>
    <row r="164" spans="1:138" s="88" customFormat="1" ht="13.9" hidden="1" customHeight="1" thickBot="1" x14ac:dyDescent="0.25">
      <c r="A164" s="144"/>
      <c r="B164" s="124" t="s">
        <v>13</v>
      </c>
      <c r="C164" s="145">
        <f t="shared" ref="C164:N164" si="160">R90</f>
        <v>89</v>
      </c>
      <c r="D164" s="145">
        <f t="shared" si="160"/>
        <v>95</v>
      </c>
      <c r="E164" s="145">
        <f t="shared" si="160"/>
        <v>20</v>
      </c>
      <c r="F164" s="145">
        <f t="shared" si="160"/>
        <v>96</v>
      </c>
      <c r="G164" s="145">
        <f t="shared" si="160"/>
        <v>4</v>
      </c>
      <c r="H164" s="145">
        <f t="shared" si="160"/>
        <v>3</v>
      </c>
      <c r="I164" s="145">
        <f t="shared" si="160"/>
        <v>1</v>
      </c>
      <c r="J164" s="145">
        <f t="shared" si="160"/>
        <v>10</v>
      </c>
      <c r="K164" s="145">
        <f t="shared" si="160"/>
        <v>15</v>
      </c>
      <c r="L164" s="145">
        <f t="shared" si="160"/>
        <v>22</v>
      </c>
      <c r="M164" s="145">
        <f t="shared" si="160"/>
        <v>67</v>
      </c>
      <c r="N164" s="145">
        <f t="shared" si="160"/>
        <v>58</v>
      </c>
      <c r="O164" s="126">
        <f>SUM(C164:N164)</f>
        <v>480</v>
      </c>
      <c r="P164" s="9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  <c r="DK164" s="87"/>
      <c r="DL164" s="87"/>
      <c r="DM164" s="87"/>
      <c r="DN164" s="87"/>
      <c r="DO164" s="87"/>
      <c r="DP164" s="87"/>
      <c r="DQ164" s="87"/>
      <c r="DR164" s="87"/>
      <c r="DS164" s="87"/>
      <c r="DT164" s="87"/>
      <c r="DU164" s="87"/>
      <c r="DV164" s="87"/>
      <c r="DW164" s="87"/>
      <c r="DX164" s="87"/>
      <c r="DY164" s="87"/>
      <c r="DZ164" s="87"/>
      <c r="EA164" s="87"/>
      <c r="EB164" s="87"/>
      <c r="EC164" s="87"/>
      <c r="ED164" s="87"/>
      <c r="EE164" s="87"/>
      <c r="EF164" s="87"/>
      <c r="EG164" s="87"/>
      <c r="EH164" s="87"/>
    </row>
    <row r="165" spans="1:138" s="88" customFormat="1" ht="13.9" hidden="1" customHeight="1" thickBot="1" x14ac:dyDescent="0.25">
      <c r="A165" s="127">
        <f>P90</f>
        <v>1992</v>
      </c>
      <c r="B165" s="124" t="s">
        <v>14</v>
      </c>
      <c r="C165" s="129">
        <f t="shared" ref="C165:N165" si="161">C58</f>
        <v>108.25371946050474</v>
      </c>
      <c r="D165" s="129">
        <f t="shared" si="161"/>
        <v>103.41285195632142</v>
      </c>
      <c r="E165" s="129">
        <f t="shared" si="161"/>
        <v>100.56169528857546</v>
      </c>
      <c r="F165" s="129">
        <f t="shared" si="161"/>
        <v>75.062910382404979</v>
      </c>
      <c r="G165" s="129">
        <f t="shared" si="161"/>
        <v>47.30321741483791</v>
      </c>
      <c r="H165" s="129">
        <f t="shared" si="161"/>
        <v>42.888101181703995</v>
      </c>
      <c r="I165" s="129">
        <f t="shared" si="161"/>
        <v>18.055772447944648</v>
      </c>
      <c r="J165" s="129">
        <f t="shared" si="161"/>
        <v>47.30321741483791</v>
      </c>
      <c r="K165" s="129">
        <f t="shared" si="161"/>
        <v>60.382186957852028</v>
      </c>
      <c r="L165" s="129">
        <f t="shared" si="161"/>
        <v>91.346826875164396</v>
      </c>
      <c r="M165" s="129">
        <f t="shared" si="161"/>
        <v>94.979429049656517</v>
      </c>
      <c r="N165" s="129">
        <f t="shared" si="161"/>
        <v>115.21774242739946</v>
      </c>
      <c r="O165" s="129">
        <f>SUM(C165:N165)</f>
        <v>904.7676708572036</v>
      </c>
      <c r="P165" s="9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  <c r="DK165" s="87"/>
      <c r="DL165" s="87"/>
      <c r="DM165" s="87"/>
      <c r="DN165" s="87"/>
      <c r="DO165" s="87"/>
      <c r="DP165" s="87"/>
      <c r="DQ165" s="87"/>
      <c r="DR165" s="87"/>
      <c r="DS165" s="87"/>
      <c r="DT165" s="87"/>
      <c r="DU165" s="87"/>
      <c r="DV165" s="87"/>
      <c r="DW165" s="87"/>
      <c r="DX165" s="87"/>
      <c r="DY165" s="87"/>
      <c r="DZ165" s="87"/>
      <c r="EA165" s="87"/>
      <c r="EB165" s="87"/>
      <c r="EC165" s="87"/>
      <c r="ED165" s="87"/>
      <c r="EE165" s="87"/>
      <c r="EF165" s="87"/>
      <c r="EG165" s="87"/>
      <c r="EH165" s="87"/>
    </row>
    <row r="166" spans="1:138" s="88" customFormat="1" ht="13.9" hidden="1" customHeight="1" thickBot="1" x14ac:dyDescent="0.25">
      <c r="A166" s="130"/>
      <c r="B166" s="131" t="s">
        <v>27</v>
      </c>
      <c r="C166" s="136">
        <f t="shared" ref="C166:N166" si="162">C164-C165</f>
        <v>-19.25371946050474</v>
      </c>
      <c r="D166" s="137">
        <f t="shared" si="162"/>
        <v>-8.4128519563214184</v>
      </c>
      <c r="E166" s="137">
        <f t="shared" si="162"/>
        <v>-80.561695288575464</v>
      </c>
      <c r="F166" s="137">
        <f t="shared" si="162"/>
        <v>20.937089617595021</v>
      </c>
      <c r="G166" s="137">
        <f t="shared" si="162"/>
        <v>-43.30321741483791</v>
      </c>
      <c r="H166" s="137">
        <f t="shared" si="162"/>
        <v>-39.888101181703995</v>
      </c>
      <c r="I166" s="137">
        <f t="shared" si="162"/>
        <v>-17.055772447944648</v>
      </c>
      <c r="J166" s="137">
        <f t="shared" si="162"/>
        <v>-37.30321741483791</v>
      </c>
      <c r="K166" s="137">
        <f t="shared" si="162"/>
        <v>-45.382186957852028</v>
      </c>
      <c r="L166" s="137">
        <f t="shared" si="162"/>
        <v>-69.346826875164396</v>
      </c>
      <c r="M166" s="137">
        <f t="shared" si="162"/>
        <v>-27.979429049656517</v>
      </c>
      <c r="N166" s="138">
        <f t="shared" si="162"/>
        <v>-57.217742427399457</v>
      </c>
      <c r="O166" s="135"/>
      <c r="P166" s="9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  <c r="DK166" s="87"/>
      <c r="DL166" s="87"/>
      <c r="DM166" s="87"/>
      <c r="DN166" s="87"/>
      <c r="DO166" s="87"/>
      <c r="DP166" s="87"/>
      <c r="DQ166" s="87"/>
      <c r="DR166" s="87"/>
      <c r="DS166" s="87"/>
      <c r="DT166" s="87"/>
      <c r="DU166" s="87"/>
      <c r="DV166" s="87"/>
      <c r="DW166" s="87"/>
      <c r="DX166" s="87"/>
      <c r="DY166" s="87"/>
      <c r="DZ166" s="87"/>
      <c r="EA166" s="87"/>
      <c r="EB166" s="87"/>
      <c r="EC166" s="87"/>
      <c r="ED166" s="87"/>
      <c r="EE166" s="87"/>
      <c r="EF166" s="87"/>
      <c r="EG166" s="87"/>
      <c r="EH166" s="87"/>
    </row>
    <row r="167" spans="1:138" s="88" customFormat="1" ht="13.9" hidden="1" customHeight="1" thickBot="1" x14ac:dyDescent="0.25">
      <c r="A167" s="130"/>
      <c r="B167" s="147" t="s">
        <v>15</v>
      </c>
      <c r="C167" s="136">
        <f>IF(C166&lt;0,N159*EXP(C166/$M$5),IF((C166+N159)&gt;$M$5,+$M$5,C166+N159))</f>
        <v>45.883279100234056</v>
      </c>
      <c r="D167" s="137">
        <f t="shared" ref="D167:N167" si="163">IF(D166&lt;0,C167*EXP(D166/$M$5),IF((D166+C167)&gt;$M$5,+$M$5,D166+C167))</f>
        <v>44.081472133704075</v>
      </c>
      <c r="E167" s="137">
        <f t="shared" si="163"/>
        <v>30.036473926470141</v>
      </c>
      <c r="F167" s="137">
        <f t="shared" si="163"/>
        <v>50.973563544065158</v>
      </c>
      <c r="G167" s="137">
        <f t="shared" si="163"/>
        <v>41.475435620735162</v>
      </c>
      <c r="H167" s="137">
        <f t="shared" si="163"/>
        <v>34.300433764020092</v>
      </c>
      <c r="I167" s="137">
        <f t="shared" si="163"/>
        <v>31.624749821552459</v>
      </c>
      <c r="J167" s="137">
        <f t="shared" si="163"/>
        <v>26.477774092730179</v>
      </c>
      <c r="K167" s="137">
        <f t="shared" si="163"/>
        <v>21.331823428828645</v>
      </c>
      <c r="L167" s="137">
        <f t="shared" si="163"/>
        <v>15.332534832034026</v>
      </c>
      <c r="M167" s="137">
        <f t="shared" si="163"/>
        <v>13.419939909706628</v>
      </c>
      <c r="N167" s="138">
        <f t="shared" si="163"/>
        <v>10.219280833278948</v>
      </c>
      <c r="O167" s="135"/>
      <c r="P167" s="9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  <c r="DK167" s="87"/>
      <c r="DL167" s="87"/>
      <c r="DM167" s="87"/>
      <c r="DN167" s="87"/>
      <c r="DO167" s="87"/>
      <c r="DP167" s="87"/>
      <c r="DQ167" s="87"/>
      <c r="DR167" s="87"/>
      <c r="DS167" s="87"/>
      <c r="DT167" s="87"/>
      <c r="DU167" s="87"/>
      <c r="DV167" s="87"/>
      <c r="DW167" s="87"/>
      <c r="DX167" s="87"/>
      <c r="DY167" s="87"/>
      <c r="DZ167" s="87"/>
      <c r="EA167" s="87"/>
      <c r="EB167" s="87"/>
      <c r="EC167" s="87"/>
      <c r="ED167" s="87"/>
      <c r="EE167" s="87"/>
      <c r="EF167" s="87"/>
      <c r="EG167" s="87"/>
      <c r="EH167" s="87"/>
    </row>
    <row r="168" spans="1:138" s="88" customFormat="1" ht="13.9" hidden="1" customHeight="1" thickBot="1" x14ac:dyDescent="0.25">
      <c r="A168" s="130"/>
      <c r="B168" s="147" t="s">
        <v>16</v>
      </c>
      <c r="C168" s="136">
        <f>C167-N159</f>
        <v>-4.4056592458781552</v>
      </c>
      <c r="D168" s="137">
        <f t="shared" ref="D168:N168" si="164">D167-C167</f>
        <v>-1.8018069665299805</v>
      </c>
      <c r="E168" s="137">
        <f t="shared" si="164"/>
        <v>-14.044998207233935</v>
      </c>
      <c r="F168" s="137">
        <f t="shared" si="164"/>
        <v>20.937089617595017</v>
      </c>
      <c r="G168" s="137">
        <f t="shared" si="164"/>
        <v>-9.4981279233299958</v>
      </c>
      <c r="H168" s="137">
        <f t="shared" si="164"/>
        <v>-7.1750018567150704</v>
      </c>
      <c r="I168" s="137">
        <f t="shared" si="164"/>
        <v>-2.6756839424676322</v>
      </c>
      <c r="J168" s="137">
        <f t="shared" si="164"/>
        <v>-5.1469757288222802</v>
      </c>
      <c r="K168" s="137">
        <f t="shared" si="164"/>
        <v>-5.1459506639015338</v>
      </c>
      <c r="L168" s="137">
        <f t="shared" si="164"/>
        <v>-5.999288596794619</v>
      </c>
      <c r="M168" s="137">
        <f t="shared" si="164"/>
        <v>-1.9125949223273988</v>
      </c>
      <c r="N168" s="138">
        <f t="shared" si="164"/>
        <v>-3.2006590764276801</v>
      </c>
      <c r="O168" s="135"/>
      <c r="P168" s="9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  <c r="DK168" s="87"/>
      <c r="DL168" s="87"/>
      <c r="DM168" s="87"/>
      <c r="DN168" s="87"/>
      <c r="DO168" s="87"/>
      <c r="DP168" s="87"/>
      <c r="DQ168" s="87"/>
      <c r="DR168" s="87"/>
      <c r="DS168" s="87"/>
      <c r="DT168" s="87"/>
      <c r="DU168" s="87"/>
      <c r="DV168" s="87"/>
      <c r="DW168" s="87"/>
      <c r="DX168" s="87"/>
      <c r="DY168" s="87"/>
      <c r="DZ168" s="87"/>
      <c r="EA168" s="87"/>
      <c r="EB168" s="87"/>
      <c r="EC168" s="87"/>
      <c r="ED168" s="87"/>
      <c r="EE168" s="87"/>
      <c r="EF168" s="87"/>
      <c r="EG168" s="87"/>
      <c r="EH168" s="87"/>
    </row>
    <row r="169" spans="1:138" s="88" customFormat="1" ht="13.9" hidden="1" customHeight="1" thickBot="1" x14ac:dyDescent="0.25">
      <c r="A169" s="130"/>
      <c r="B169" s="148" t="s">
        <v>17</v>
      </c>
      <c r="C169" s="136">
        <f t="shared" ref="C169:N169" si="165">IF(C168&gt;=0,+C165,+C164+ABS(C168))</f>
        <v>93.405659245878155</v>
      </c>
      <c r="D169" s="137">
        <f t="shared" si="165"/>
        <v>96.801806966529981</v>
      </c>
      <c r="E169" s="137">
        <f t="shared" si="165"/>
        <v>34.044998207233931</v>
      </c>
      <c r="F169" s="137">
        <f t="shared" si="165"/>
        <v>75.062910382404979</v>
      </c>
      <c r="G169" s="137">
        <f t="shared" si="165"/>
        <v>13.498127923329996</v>
      </c>
      <c r="H169" s="137">
        <f t="shared" si="165"/>
        <v>10.17500185671507</v>
      </c>
      <c r="I169" s="137">
        <f t="shared" si="165"/>
        <v>3.6756839424676322</v>
      </c>
      <c r="J169" s="137">
        <f t="shared" si="165"/>
        <v>15.14697572882228</v>
      </c>
      <c r="K169" s="137">
        <f t="shared" si="165"/>
        <v>20.145950663901534</v>
      </c>
      <c r="L169" s="137">
        <f t="shared" si="165"/>
        <v>27.999288596794621</v>
      </c>
      <c r="M169" s="137">
        <f t="shared" si="165"/>
        <v>68.912594922327401</v>
      </c>
      <c r="N169" s="138">
        <f t="shared" si="165"/>
        <v>61.200659076427684</v>
      </c>
      <c r="O169" s="129">
        <f>SUM(C169:N169)</f>
        <v>520.06965751283326</v>
      </c>
      <c r="P169" s="9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  <c r="DK169" s="87"/>
      <c r="DL169" s="87"/>
      <c r="DM169" s="87"/>
      <c r="DN169" s="87"/>
      <c r="DO169" s="87"/>
      <c r="DP169" s="87"/>
      <c r="DQ169" s="87"/>
      <c r="DR169" s="87"/>
      <c r="DS169" s="87"/>
      <c r="DT169" s="87"/>
      <c r="DU169" s="87"/>
      <c r="DV169" s="87"/>
      <c r="DW169" s="87"/>
      <c r="DX169" s="87"/>
      <c r="DY169" s="87"/>
      <c r="DZ169" s="87"/>
      <c r="EA169" s="87"/>
      <c r="EB169" s="87"/>
      <c r="EC169" s="87"/>
      <c r="ED169" s="87"/>
      <c r="EE169" s="87"/>
      <c r="EF169" s="87"/>
      <c r="EG169" s="87"/>
      <c r="EH169" s="87"/>
    </row>
    <row r="170" spans="1:138" s="88" customFormat="1" ht="13.9" hidden="1" customHeight="1" thickBot="1" x14ac:dyDescent="0.25">
      <c r="A170" s="130"/>
      <c r="B170" s="147" t="s">
        <v>18</v>
      </c>
      <c r="C170" s="136">
        <f>IF((+N159+C166)&gt;$M$5,(N159+ABS(C166))-$M$5,0)</f>
        <v>0</v>
      </c>
      <c r="D170" s="137">
        <f t="shared" ref="D170:N170" si="166">IF((+C167+D166)&gt;$M$5,(C167+ABS(D166))-$M$5,0)</f>
        <v>0</v>
      </c>
      <c r="E170" s="137">
        <f t="shared" si="166"/>
        <v>0</v>
      </c>
      <c r="F170" s="137">
        <f t="shared" si="166"/>
        <v>0</v>
      </c>
      <c r="G170" s="137">
        <f t="shared" si="166"/>
        <v>0</v>
      </c>
      <c r="H170" s="137">
        <f t="shared" si="166"/>
        <v>0</v>
      </c>
      <c r="I170" s="137">
        <f t="shared" si="166"/>
        <v>0</v>
      </c>
      <c r="J170" s="137">
        <f t="shared" si="166"/>
        <v>0</v>
      </c>
      <c r="K170" s="137">
        <f t="shared" si="166"/>
        <v>0</v>
      </c>
      <c r="L170" s="137">
        <f t="shared" si="166"/>
        <v>0</v>
      </c>
      <c r="M170" s="137">
        <f t="shared" si="166"/>
        <v>0</v>
      </c>
      <c r="N170" s="138">
        <f t="shared" si="166"/>
        <v>0</v>
      </c>
      <c r="O170" s="129">
        <f>SUM(C170:N170)</f>
        <v>0</v>
      </c>
      <c r="P170" s="9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  <c r="DK170" s="87"/>
      <c r="DL170" s="87"/>
      <c r="DM170" s="87"/>
      <c r="DN170" s="87"/>
      <c r="DO170" s="87"/>
      <c r="DP170" s="87"/>
      <c r="DQ170" s="87"/>
      <c r="DR170" s="87"/>
      <c r="DS170" s="87"/>
      <c r="DT170" s="87"/>
      <c r="DU170" s="87"/>
      <c r="DV170" s="87"/>
      <c r="DW170" s="87"/>
      <c r="DX170" s="87"/>
      <c r="DY170" s="87"/>
      <c r="DZ170" s="87"/>
      <c r="EA170" s="87"/>
      <c r="EB170" s="87"/>
      <c r="EC170" s="87"/>
      <c r="ED170" s="87"/>
      <c r="EE170" s="87"/>
      <c r="EF170" s="87"/>
      <c r="EG170" s="87"/>
      <c r="EH170" s="87"/>
    </row>
    <row r="171" spans="1:138" s="88" customFormat="1" ht="13.9" hidden="1" customHeight="1" thickBot="1" x14ac:dyDescent="0.25">
      <c r="A171" s="130"/>
      <c r="B171" s="147" t="s">
        <v>19</v>
      </c>
      <c r="C171" s="136">
        <f>C165-C169</f>
        <v>14.848060214626585</v>
      </c>
      <c r="D171" s="137">
        <f>D165-D169</f>
        <v>6.6110449897914378</v>
      </c>
      <c r="E171" s="137">
        <f t="shared" ref="E171:N171" si="167">E165-E169</f>
        <v>66.516697081341533</v>
      </c>
      <c r="F171" s="137">
        <f t="shared" si="167"/>
        <v>0</v>
      </c>
      <c r="G171" s="137">
        <f t="shared" si="167"/>
        <v>33.805089491507914</v>
      </c>
      <c r="H171" s="137">
        <f t="shared" si="167"/>
        <v>32.713099324988924</v>
      </c>
      <c r="I171" s="137">
        <f t="shared" si="167"/>
        <v>14.380088505477016</v>
      </c>
      <c r="J171" s="137">
        <f t="shared" si="167"/>
        <v>32.156241686015633</v>
      </c>
      <c r="K171" s="137">
        <f t="shared" si="167"/>
        <v>40.236236293950498</v>
      </c>
      <c r="L171" s="137">
        <f t="shared" si="167"/>
        <v>63.347538278369775</v>
      </c>
      <c r="M171" s="137">
        <f t="shared" si="167"/>
        <v>26.066834127329116</v>
      </c>
      <c r="N171" s="138">
        <f t="shared" si="167"/>
        <v>54.017083350971774</v>
      </c>
      <c r="O171" s="143">
        <f>SUM(C171:N171)</f>
        <v>384.69801334437022</v>
      </c>
      <c r="P171" s="95">
        <f>(100*O170-60*O171)/O165</f>
        <v>-25.511389878457702</v>
      </c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  <c r="DK171" s="87"/>
      <c r="DL171" s="87"/>
      <c r="DM171" s="87"/>
      <c r="DN171" s="87"/>
      <c r="DO171" s="87"/>
      <c r="DP171" s="87"/>
      <c r="DQ171" s="87"/>
      <c r="DR171" s="87"/>
      <c r="DS171" s="87"/>
      <c r="DT171" s="87"/>
      <c r="DU171" s="87"/>
      <c r="DV171" s="87"/>
      <c r="DW171" s="87"/>
      <c r="DX171" s="87"/>
      <c r="DY171" s="87"/>
      <c r="DZ171" s="87"/>
      <c r="EA171" s="87"/>
      <c r="EB171" s="87"/>
      <c r="EC171" s="87"/>
      <c r="ED171" s="87"/>
      <c r="EE171" s="87"/>
      <c r="EF171" s="87"/>
      <c r="EG171" s="87"/>
      <c r="EH171" s="87"/>
    </row>
    <row r="172" spans="1:138" s="88" customFormat="1" ht="13.9" hidden="1" customHeight="1" thickBot="1" x14ac:dyDescent="0.25">
      <c r="A172" s="144"/>
      <c r="B172" s="124" t="s">
        <v>13</v>
      </c>
      <c r="C172" s="145">
        <f t="shared" ref="C172:N172" si="168">R91</f>
        <v>158</v>
      </c>
      <c r="D172" s="145">
        <f t="shared" si="168"/>
        <v>88</v>
      </c>
      <c r="E172" s="145">
        <f t="shared" si="168"/>
        <v>92</v>
      </c>
      <c r="F172" s="145">
        <f t="shared" si="168"/>
        <v>12</v>
      </c>
      <c r="G172" s="145">
        <f t="shared" si="168"/>
        <v>7.5</v>
      </c>
      <c r="H172" s="145">
        <f t="shared" si="168"/>
        <v>4</v>
      </c>
      <c r="I172" s="145">
        <f t="shared" si="168"/>
        <v>2.5</v>
      </c>
      <c r="J172" s="145">
        <f t="shared" si="168"/>
        <v>1</v>
      </c>
      <c r="K172" s="145">
        <f t="shared" si="168"/>
        <v>2.5</v>
      </c>
      <c r="L172" s="145">
        <f t="shared" si="168"/>
        <v>23</v>
      </c>
      <c r="M172" s="145">
        <f t="shared" si="168"/>
        <v>33</v>
      </c>
      <c r="N172" s="145">
        <f t="shared" si="168"/>
        <v>72</v>
      </c>
      <c r="O172" s="126">
        <f>SUM(C172:N172)</f>
        <v>495.5</v>
      </c>
      <c r="P172" s="9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  <c r="DK172" s="87"/>
      <c r="DL172" s="87"/>
      <c r="DM172" s="87"/>
      <c r="DN172" s="87"/>
      <c r="DO172" s="87"/>
      <c r="DP172" s="87"/>
      <c r="DQ172" s="87"/>
      <c r="DR172" s="87"/>
      <c r="DS172" s="87"/>
      <c r="DT172" s="87"/>
      <c r="DU172" s="87"/>
      <c r="DV172" s="87"/>
      <c r="DW172" s="87"/>
      <c r="DX172" s="87"/>
      <c r="DY172" s="87"/>
      <c r="DZ172" s="87"/>
      <c r="EA172" s="87"/>
      <c r="EB172" s="87"/>
      <c r="EC172" s="87"/>
      <c r="ED172" s="87"/>
      <c r="EE172" s="87"/>
      <c r="EF172" s="87"/>
      <c r="EG172" s="87"/>
      <c r="EH172" s="87"/>
    </row>
    <row r="173" spans="1:138" s="88" customFormat="1" ht="13.9" hidden="1" customHeight="1" thickBot="1" x14ac:dyDescent="0.25">
      <c r="A173" s="127">
        <f>P91</f>
        <v>1993</v>
      </c>
      <c r="B173" s="124" t="s">
        <v>14</v>
      </c>
      <c r="C173" s="129">
        <f t="shared" ref="C173:N173" si="169">C59</f>
        <v>114.20953673517046</v>
      </c>
      <c r="D173" s="129">
        <f t="shared" si="169"/>
        <v>95.898692440739609</v>
      </c>
      <c r="E173" s="129">
        <f t="shared" si="169"/>
        <v>104.3721310342241</v>
      </c>
      <c r="F173" s="129">
        <f t="shared" si="169"/>
        <v>71.839048389289843</v>
      </c>
      <c r="G173" s="129">
        <f t="shared" si="169"/>
        <v>48.604568555460325</v>
      </c>
      <c r="H173" s="129">
        <f t="shared" si="169"/>
        <v>36.388672983215173</v>
      </c>
      <c r="I173" s="129">
        <f t="shared" si="169"/>
        <v>26.424076312626724</v>
      </c>
      <c r="J173" s="129">
        <f t="shared" si="169"/>
        <v>47.30321741483791</v>
      </c>
      <c r="K173" s="129">
        <f t="shared" si="169"/>
        <v>57.495661168108782</v>
      </c>
      <c r="L173" s="129">
        <f t="shared" si="169"/>
        <v>91.346826875164396</v>
      </c>
      <c r="M173" s="129">
        <f t="shared" si="169"/>
        <v>109.23523543180637</v>
      </c>
      <c r="N173" s="129">
        <f t="shared" si="169"/>
        <v>121.36040811519388</v>
      </c>
      <c r="O173" s="129">
        <f>SUM(C173:N173)</f>
        <v>924.4780754558376</v>
      </c>
      <c r="P173" s="9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  <c r="DK173" s="87"/>
      <c r="DL173" s="87"/>
      <c r="DM173" s="87"/>
      <c r="DN173" s="87"/>
      <c r="DO173" s="87"/>
      <c r="DP173" s="87"/>
      <c r="DQ173" s="87"/>
      <c r="DR173" s="87"/>
      <c r="DS173" s="87"/>
      <c r="DT173" s="87"/>
      <c r="DU173" s="87"/>
      <c r="DV173" s="87"/>
      <c r="DW173" s="87"/>
      <c r="DX173" s="87"/>
      <c r="DY173" s="87"/>
      <c r="DZ173" s="87"/>
      <c r="EA173" s="87"/>
      <c r="EB173" s="87"/>
      <c r="EC173" s="87"/>
      <c r="ED173" s="87"/>
      <c r="EE173" s="87"/>
      <c r="EF173" s="87"/>
      <c r="EG173" s="87"/>
      <c r="EH173" s="87"/>
    </row>
    <row r="174" spans="1:138" s="88" customFormat="1" ht="13.9" hidden="1" customHeight="1" thickBot="1" x14ac:dyDescent="0.25">
      <c r="A174" s="130"/>
      <c r="B174" s="131" t="s">
        <v>27</v>
      </c>
      <c r="C174" s="136">
        <f t="shared" ref="C174:N174" si="170">C172-C173</f>
        <v>43.79046326482954</v>
      </c>
      <c r="D174" s="137">
        <f t="shared" si="170"/>
        <v>-7.8986924407396089</v>
      </c>
      <c r="E174" s="137">
        <f t="shared" si="170"/>
        <v>-12.372131034224097</v>
      </c>
      <c r="F174" s="137">
        <f t="shared" si="170"/>
        <v>-59.839048389289843</v>
      </c>
      <c r="G174" s="137">
        <f t="shared" si="170"/>
        <v>-41.104568555460325</v>
      </c>
      <c r="H174" s="137">
        <f t="shared" si="170"/>
        <v>-32.388672983215173</v>
      </c>
      <c r="I174" s="137">
        <f t="shared" si="170"/>
        <v>-23.924076312626724</v>
      </c>
      <c r="J174" s="137">
        <f t="shared" si="170"/>
        <v>-46.30321741483791</v>
      </c>
      <c r="K174" s="137">
        <f t="shared" si="170"/>
        <v>-54.995661168108782</v>
      </c>
      <c r="L174" s="137">
        <f t="shared" si="170"/>
        <v>-68.346826875164396</v>
      </c>
      <c r="M174" s="137">
        <f t="shared" si="170"/>
        <v>-76.235235431806373</v>
      </c>
      <c r="N174" s="138">
        <f t="shared" si="170"/>
        <v>-49.360408115193877</v>
      </c>
      <c r="O174" s="135"/>
      <c r="P174" s="9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  <c r="DK174" s="87"/>
      <c r="DL174" s="87"/>
      <c r="DM174" s="87"/>
      <c r="DN174" s="87"/>
      <c r="DO174" s="87"/>
      <c r="DP174" s="87"/>
      <c r="DQ174" s="87"/>
      <c r="DR174" s="87"/>
      <c r="DS174" s="87"/>
      <c r="DT174" s="87"/>
      <c r="DU174" s="87"/>
      <c r="DV174" s="87"/>
      <c r="DW174" s="87"/>
      <c r="DX174" s="87"/>
      <c r="DY174" s="87"/>
      <c r="DZ174" s="87"/>
      <c r="EA174" s="87"/>
      <c r="EB174" s="87"/>
      <c r="EC174" s="87"/>
      <c r="ED174" s="87"/>
      <c r="EE174" s="87"/>
      <c r="EF174" s="87"/>
      <c r="EG174" s="87"/>
      <c r="EH174" s="87"/>
    </row>
    <row r="175" spans="1:138" s="88" customFormat="1" ht="13.9" hidden="1" customHeight="1" thickBot="1" x14ac:dyDescent="0.25">
      <c r="A175" s="130"/>
      <c r="B175" s="147" t="s">
        <v>15</v>
      </c>
      <c r="C175" s="136">
        <f>IF(C174&lt;0,N167*EXP(C174/$M$5),IF((C174+N167)&gt;$M$5,+$M$5,C174+N167))</f>
        <v>54.009744098108484</v>
      </c>
      <c r="D175" s="137">
        <f t="shared" ref="D175:N175" si="171">IF(D174&lt;0,C175*EXP(D174/$M$5),IF((D174+C175)&gt;$M$5,+$M$5,D174+C175))</f>
        <v>52.016015180307214</v>
      </c>
      <c r="E175" s="137">
        <f t="shared" si="171"/>
        <v>49.040022268380426</v>
      </c>
      <c r="F175" s="137">
        <f t="shared" si="171"/>
        <v>36.880719076754112</v>
      </c>
      <c r="G175" s="137">
        <f t="shared" si="171"/>
        <v>30.324405656163485</v>
      </c>
      <c r="H175" s="137">
        <f t="shared" si="171"/>
        <v>25.990239907958522</v>
      </c>
      <c r="I175" s="137">
        <f t="shared" si="171"/>
        <v>23.191756829760568</v>
      </c>
      <c r="J175" s="137">
        <f t="shared" si="171"/>
        <v>18.602675137492685</v>
      </c>
      <c r="K175" s="137">
        <f t="shared" si="171"/>
        <v>14.316622777719493</v>
      </c>
      <c r="L175" s="137">
        <f t="shared" si="171"/>
        <v>10.339383182958729</v>
      </c>
      <c r="M175" s="137">
        <f t="shared" si="171"/>
        <v>7.1917553756043819</v>
      </c>
      <c r="N175" s="138">
        <f t="shared" si="171"/>
        <v>5.6853103727007968</v>
      </c>
      <c r="O175" s="135"/>
      <c r="P175" s="9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  <c r="DK175" s="87"/>
      <c r="DL175" s="87"/>
      <c r="DM175" s="87"/>
      <c r="DN175" s="87"/>
      <c r="DO175" s="87"/>
      <c r="DP175" s="87"/>
      <c r="DQ175" s="87"/>
      <c r="DR175" s="87"/>
      <c r="DS175" s="87"/>
      <c r="DT175" s="87"/>
      <c r="DU175" s="87"/>
      <c r="DV175" s="87"/>
      <c r="DW175" s="87"/>
      <c r="DX175" s="87"/>
      <c r="DY175" s="87"/>
      <c r="DZ175" s="87"/>
      <c r="EA175" s="87"/>
      <c r="EB175" s="87"/>
      <c r="EC175" s="87"/>
      <c r="ED175" s="87"/>
      <c r="EE175" s="87"/>
      <c r="EF175" s="87"/>
      <c r="EG175" s="87"/>
      <c r="EH175" s="87"/>
    </row>
    <row r="176" spans="1:138" s="88" customFormat="1" ht="13.9" hidden="1" customHeight="1" thickBot="1" x14ac:dyDescent="0.25">
      <c r="A176" s="130"/>
      <c r="B176" s="147" t="s">
        <v>16</v>
      </c>
      <c r="C176" s="136">
        <f>C175-N167</f>
        <v>43.79046326482954</v>
      </c>
      <c r="D176" s="137">
        <f t="shared" ref="D176:N176" si="172">D175-C175</f>
        <v>-1.9937289178012705</v>
      </c>
      <c r="E176" s="137">
        <f t="shared" si="172"/>
        <v>-2.9759929119267881</v>
      </c>
      <c r="F176" s="137">
        <f t="shared" si="172"/>
        <v>-12.159303191626314</v>
      </c>
      <c r="G176" s="137">
        <f t="shared" si="172"/>
        <v>-6.5563134205906266</v>
      </c>
      <c r="H176" s="137">
        <f t="shared" si="172"/>
        <v>-4.3341657482049634</v>
      </c>
      <c r="I176" s="137">
        <f t="shared" si="172"/>
        <v>-2.7984830781979539</v>
      </c>
      <c r="J176" s="137">
        <f t="shared" si="172"/>
        <v>-4.5890816922678823</v>
      </c>
      <c r="K176" s="137">
        <f t="shared" si="172"/>
        <v>-4.2860523597731923</v>
      </c>
      <c r="L176" s="137">
        <f t="shared" si="172"/>
        <v>-3.9772395947607642</v>
      </c>
      <c r="M176" s="137">
        <f t="shared" si="172"/>
        <v>-3.1476278073543469</v>
      </c>
      <c r="N176" s="138">
        <f t="shared" si="172"/>
        <v>-1.5064450029035852</v>
      </c>
      <c r="O176" s="135"/>
      <c r="P176" s="9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  <c r="DK176" s="87"/>
      <c r="DL176" s="87"/>
      <c r="DM176" s="87"/>
      <c r="DN176" s="87"/>
      <c r="DO176" s="87"/>
      <c r="DP176" s="87"/>
      <c r="DQ176" s="87"/>
      <c r="DR176" s="87"/>
      <c r="DS176" s="87"/>
      <c r="DT176" s="87"/>
      <c r="DU176" s="87"/>
      <c r="DV176" s="87"/>
      <c r="DW176" s="87"/>
      <c r="DX176" s="87"/>
      <c r="DY176" s="87"/>
      <c r="DZ176" s="87"/>
      <c r="EA176" s="87"/>
      <c r="EB176" s="87"/>
      <c r="EC176" s="87"/>
      <c r="ED176" s="87"/>
      <c r="EE176" s="87"/>
      <c r="EF176" s="87"/>
      <c r="EG176" s="87"/>
      <c r="EH176" s="87"/>
    </row>
    <row r="177" spans="1:138" s="88" customFormat="1" ht="13.9" hidden="1" customHeight="1" thickBot="1" x14ac:dyDescent="0.25">
      <c r="A177" s="130"/>
      <c r="B177" s="148" t="s">
        <v>17</v>
      </c>
      <c r="C177" s="136">
        <f t="shared" ref="C177:N177" si="173">IF(C176&gt;=0,+C173,+C172+ABS(C176))</f>
        <v>114.20953673517046</v>
      </c>
      <c r="D177" s="137">
        <f t="shared" si="173"/>
        <v>89.993728917801263</v>
      </c>
      <c r="E177" s="137">
        <f t="shared" si="173"/>
        <v>94.975992911926795</v>
      </c>
      <c r="F177" s="137">
        <f t="shared" si="173"/>
        <v>24.159303191626314</v>
      </c>
      <c r="G177" s="137">
        <f t="shared" si="173"/>
        <v>14.056313420590627</v>
      </c>
      <c r="H177" s="137">
        <f t="shared" si="173"/>
        <v>8.3341657482049634</v>
      </c>
      <c r="I177" s="137">
        <f t="shared" si="173"/>
        <v>5.2984830781979539</v>
      </c>
      <c r="J177" s="137">
        <f t="shared" si="173"/>
        <v>5.5890816922678823</v>
      </c>
      <c r="K177" s="137">
        <f t="shared" si="173"/>
        <v>6.7860523597731923</v>
      </c>
      <c r="L177" s="137">
        <f t="shared" si="173"/>
        <v>26.977239594760764</v>
      </c>
      <c r="M177" s="137">
        <f t="shared" si="173"/>
        <v>36.147627807354347</v>
      </c>
      <c r="N177" s="138">
        <f t="shared" si="173"/>
        <v>73.50644500290359</v>
      </c>
      <c r="O177" s="129">
        <f>SUM(C177:N177)</f>
        <v>500.03397046057813</v>
      </c>
      <c r="P177" s="9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  <c r="DK177" s="87"/>
      <c r="DL177" s="87"/>
      <c r="DM177" s="87"/>
      <c r="DN177" s="87"/>
      <c r="DO177" s="87"/>
      <c r="DP177" s="87"/>
      <c r="DQ177" s="87"/>
      <c r="DR177" s="87"/>
      <c r="DS177" s="87"/>
      <c r="DT177" s="87"/>
      <c r="DU177" s="87"/>
      <c r="DV177" s="87"/>
      <c r="DW177" s="87"/>
      <c r="DX177" s="87"/>
      <c r="DY177" s="87"/>
      <c r="DZ177" s="87"/>
      <c r="EA177" s="87"/>
      <c r="EB177" s="87"/>
      <c r="EC177" s="87"/>
      <c r="ED177" s="87"/>
      <c r="EE177" s="87"/>
      <c r="EF177" s="87"/>
      <c r="EG177" s="87"/>
      <c r="EH177" s="87"/>
    </row>
    <row r="178" spans="1:138" s="88" customFormat="1" ht="13.9" hidden="1" customHeight="1" thickBot="1" x14ac:dyDescent="0.25">
      <c r="A178" s="130"/>
      <c r="B178" s="147" t="s">
        <v>18</v>
      </c>
      <c r="C178" s="136">
        <f>IF((+N167+C174)&gt;$M$5,(N167+ABS(C174))-$M$5,0)</f>
        <v>0</v>
      </c>
      <c r="D178" s="137">
        <f t="shared" ref="D178:N178" si="174">IF((+C175+D174)&gt;$M$5,(C175+ABS(D174))-$M$5,0)</f>
        <v>0</v>
      </c>
      <c r="E178" s="137">
        <f t="shared" si="174"/>
        <v>0</v>
      </c>
      <c r="F178" s="137">
        <f t="shared" si="174"/>
        <v>0</v>
      </c>
      <c r="G178" s="137">
        <f t="shared" si="174"/>
        <v>0</v>
      </c>
      <c r="H178" s="137">
        <f t="shared" si="174"/>
        <v>0</v>
      </c>
      <c r="I178" s="137">
        <f t="shared" si="174"/>
        <v>0</v>
      </c>
      <c r="J178" s="137">
        <f t="shared" si="174"/>
        <v>0</v>
      </c>
      <c r="K178" s="137">
        <f t="shared" si="174"/>
        <v>0</v>
      </c>
      <c r="L178" s="137">
        <f t="shared" si="174"/>
        <v>0</v>
      </c>
      <c r="M178" s="137">
        <f t="shared" si="174"/>
        <v>0</v>
      </c>
      <c r="N178" s="138">
        <f t="shared" si="174"/>
        <v>0</v>
      </c>
      <c r="O178" s="129">
        <f>SUM(C178:N178)</f>
        <v>0</v>
      </c>
      <c r="P178" s="9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  <c r="DK178" s="87"/>
      <c r="DL178" s="87"/>
      <c r="DM178" s="87"/>
      <c r="DN178" s="87"/>
      <c r="DO178" s="87"/>
      <c r="DP178" s="87"/>
      <c r="DQ178" s="87"/>
      <c r="DR178" s="87"/>
      <c r="DS178" s="87"/>
      <c r="DT178" s="87"/>
      <c r="DU178" s="87"/>
      <c r="DV178" s="87"/>
      <c r="DW178" s="87"/>
      <c r="DX178" s="87"/>
      <c r="DY178" s="87"/>
      <c r="DZ178" s="87"/>
      <c r="EA178" s="87"/>
      <c r="EB178" s="87"/>
      <c r="EC178" s="87"/>
      <c r="ED178" s="87"/>
      <c r="EE178" s="87"/>
      <c r="EF178" s="87"/>
      <c r="EG178" s="87"/>
      <c r="EH178" s="87"/>
    </row>
    <row r="179" spans="1:138" s="88" customFormat="1" ht="13.9" hidden="1" customHeight="1" thickBot="1" x14ac:dyDescent="0.25">
      <c r="A179" s="130"/>
      <c r="B179" s="147" t="s">
        <v>19</v>
      </c>
      <c r="C179" s="136">
        <f>C173-C177</f>
        <v>0</v>
      </c>
      <c r="D179" s="137">
        <f>D173-D177</f>
        <v>5.9049635229383455</v>
      </c>
      <c r="E179" s="137">
        <f t="shared" ref="E179:N179" si="175">E173-E177</f>
        <v>9.3961381222973017</v>
      </c>
      <c r="F179" s="137">
        <f t="shared" si="175"/>
        <v>47.679745197663529</v>
      </c>
      <c r="G179" s="137">
        <f t="shared" si="175"/>
        <v>34.548255134869699</v>
      </c>
      <c r="H179" s="137">
        <f t="shared" si="175"/>
        <v>28.05450723501021</v>
      </c>
      <c r="I179" s="137">
        <f t="shared" si="175"/>
        <v>21.12559323442877</v>
      </c>
      <c r="J179" s="137">
        <f t="shared" si="175"/>
        <v>41.714135722570028</v>
      </c>
      <c r="K179" s="137">
        <f t="shared" si="175"/>
        <v>50.709608808335588</v>
      </c>
      <c r="L179" s="137">
        <f t="shared" si="175"/>
        <v>64.369587280403636</v>
      </c>
      <c r="M179" s="137">
        <f t="shared" si="175"/>
        <v>73.087607624452033</v>
      </c>
      <c r="N179" s="138">
        <f t="shared" si="175"/>
        <v>47.853963112290288</v>
      </c>
      <c r="O179" s="143">
        <f>SUM(C179:N179)</f>
        <v>424.44410499525947</v>
      </c>
      <c r="P179" s="95">
        <f>(100*O178-60*O179)/O173</f>
        <v>-27.54705273800959</v>
      </c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  <c r="DK179" s="87"/>
      <c r="DL179" s="87"/>
      <c r="DM179" s="87"/>
      <c r="DN179" s="87"/>
      <c r="DO179" s="87"/>
      <c r="DP179" s="87"/>
      <c r="DQ179" s="87"/>
      <c r="DR179" s="87"/>
      <c r="DS179" s="87"/>
      <c r="DT179" s="87"/>
      <c r="DU179" s="87"/>
      <c r="DV179" s="87"/>
      <c r="DW179" s="87"/>
      <c r="DX179" s="87"/>
      <c r="DY179" s="87"/>
      <c r="DZ179" s="87"/>
      <c r="EA179" s="87"/>
      <c r="EB179" s="87"/>
      <c r="EC179" s="87"/>
      <c r="ED179" s="87"/>
      <c r="EE179" s="87"/>
      <c r="EF179" s="87"/>
      <c r="EG179" s="87"/>
      <c r="EH179" s="87"/>
    </row>
    <row r="180" spans="1:138" s="88" customFormat="1" ht="13.9" hidden="1" customHeight="1" thickBot="1" x14ac:dyDescent="0.25">
      <c r="A180" s="144"/>
      <c r="B180" s="124" t="s">
        <v>13</v>
      </c>
      <c r="C180" s="145">
        <f t="shared" ref="C180:N180" si="176">R92</f>
        <v>82</v>
      </c>
      <c r="D180" s="145">
        <f t="shared" si="176"/>
        <v>171</v>
      </c>
      <c r="E180" s="145">
        <f t="shared" si="176"/>
        <v>21</v>
      </c>
      <c r="F180" s="145">
        <f t="shared" si="176"/>
        <v>21</v>
      </c>
      <c r="G180" s="145">
        <f t="shared" si="176"/>
        <v>15</v>
      </c>
      <c r="H180" s="145">
        <f t="shared" si="176"/>
        <v>3</v>
      </c>
      <c r="I180" s="145">
        <f t="shared" si="176"/>
        <v>2.5</v>
      </c>
      <c r="J180" s="145">
        <f t="shared" si="176"/>
        <v>0</v>
      </c>
      <c r="K180" s="145">
        <f t="shared" si="176"/>
        <v>20</v>
      </c>
      <c r="L180" s="145">
        <f t="shared" si="176"/>
        <v>44</v>
      </c>
      <c r="M180" s="145">
        <f t="shared" si="176"/>
        <v>92</v>
      </c>
      <c r="N180" s="145">
        <f t="shared" si="176"/>
        <v>94</v>
      </c>
      <c r="O180" s="126">
        <f>SUM(C180:N180)</f>
        <v>565.5</v>
      </c>
      <c r="P180" s="9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  <c r="DK180" s="87"/>
      <c r="DL180" s="87"/>
      <c r="DM180" s="87"/>
      <c r="DN180" s="87"/>
      <c r="DO180" s="87"/>
      <c r="DP180" s="87"/>
      <c r="DQ180" s="87"/>
      <c r="DR180" s="87"/>
      <c r="DS180" s="87"/>
      <c r="DT180" s="87"/>
      <c r="DU180" s="87"/>
      <c r="DV180" s="87"/>
      <c r="DW180" s="87"/>
      <c r="DX180" s="87"/>
      <c r="DY180" s="87"/>
      <c r="DZ180" s="87"/>
      <c r="EA180" s="87"/>
      <c r="EB180" s="87"/>
      <c r="EC180" s="87"/>
      <c r="ED180" s="87"/>
      <c r="EE180" s="87"/>
      <c r="EF180" s="87"/>
      <c r="EG180" s="87"/>
      <c r="EH180" s="87"/>
    </row>
    <row r="181" spans="1:138" s="88" customFormat="1" ht="13.9" hidden="1" customHeight="1" thickBot="1" x14ac:dyDescent="0.25">
      <c r="A181" s="127">
        <f>P92</f>
        <v>1994</v>
      </c>
      <c r="B181" s="124" t="s">
        <v>14</v>
      </c>
      <c r="C181" s="129">
        <f t="shared" ref="C181:N181" si="177">C60</f>
        <v>120.32550690397223</v>
      </c>
      <c r="D181" s="129">
        <f t="shared" si="177"/>
        <v>94.064610975180216</v>
      </c>
      <c r="E181" s="129">
        <f t="shared" si="177"/>
        <v>94.979429049656517</v>
      </c>
      <c r="F181" s="129">
        <f t="shared" si="177"/>
        <v>65.604441148060047</v>
      </c>
      <c r="G181" s="129">
        <f t="shared" si="177"/>
        <v>67.136457480364015</v>
      </c>
      <c r="H181" s="129">
        <f t="shared" si="177"/>
        <v>47.30321741483791</v>
      </c>
      <c r="I181" s="129">
        <f t="shared" si="177"/>
        <v>33.611520945555085</v>
      </c>
      <c r="J181" s="129">
        <f t="shared" si="177"/>
        <v>48.604568555460325</v>
      </c>
      <c r="K181" s="129">
        <f t="shared" si="177"/>
        <v>85.160883232693649</v>
      </c>
      <c r="L181" s="129">
        <f t="shared" si="177"/>
        <v>94.064610975180216</v>
      </c>
      <c r="M181" s="129">
        <f t="shared" si="177"/>
        <v>105.33585715562577</v>
      </c>
      <c r="N181" s="129">
        <f t="shared" si="177"/>
        <v>134.12635178859506</v>
      </c>
      <c r="O181" s="129">
        <f>SUM(C181:N181)</f>
        <v>990.31745562518108</v>
      </c>
      <c r="P181" s="9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  <c r="DK181" s="87"/>
      <c r="DL181" s="87"/>
      <c r="DM181" s="87"/>
      <c r="DN181" s="87"/>
      <c r="DO181" s="87"/>
      <c r="DP181" s="87"/>
      <c r="DQ181" s="87"/>
      <c r="DR181" s="87"/>
      <c r="DS181" s="87"/>
      <c r="DT181" s="87"/>
      <c r="DU181" s="87"/>
      <c r="DV181" s="87"/>
      <c r="DW181" s="87"/>
      <c r="DX181" s="87"/>
      <c r="DY181" s="87"/>
      <c r="DZ181" s="87"/>
      <c r="EA181" s="87"/>
      <c r="EB181" s="87"/>
      <c r="EC181" s="87"/>
      <c r="ED181" s="87"/>
      <c r="EE181" s="87"/>
      <c r="EF181" s="87"/>
      <c r="EG181" s="87"/>
      <c r="EH181" s="87"/>
    </row>
    <row r="182" spans="1:138" s="88" customFormat="1" ht="13.9" hidden="1" customHeight="1" thickBot="1" x14ac:dyDescent="0.25">
      <c r="A182" s="130"/>
      <c r="B182" s="131" t="s">
        <v>27</v>
      </c>
      <c r="C182" s="136">
        <f t="shared" ref="C182:N182" si="178">C180-C181</f>
        <v>-38.325506903972226</v>
      </c>
      <c r="D182" s="137">
        <f t="shared" si="178"/>
        <v>76.935389024819784</v>
      </c>
      <c r="E182" s="137">
        <f t="shared" si="178"/>
        <v>-73.979429049656517</v>
      </c>
      <c r="F182" s="137">
        <f t="shared" si="178"/>
        <v>-44.604441148060047</v>
      </c>
      <c r="G182" s="137">
        <f t="shared" si="178"/>
        <v>-52.136457480364015</v>
      </c>
      <c r="H182" s="137">
        <f t="shared" si="178"/>
        <v>-44.30321741483791</v>
      </c>
      <c r="I182" s="137">
        <f t="shared" si="178"/>
        <v>-31.111520945555085</v>
      </c>
      <c r="J182" s="137">
        <f t="shared" si="178"/>
        <v>-48.604568555460325</v>
      </c>
      <c r="K182" s="137">
        <f t="shared" si="178"/>
        <v>-65.160883232693649</v>
      </c>
      <c r="L182" s="137">
        <f t="shared" si="178"/>
        <v>-50.064610975180216</v>
      </c>
      <c r="M182" s="137">
        <f t="shared" si="178"/>
        <v>-13.335857155625774</v>
      </c>
      <c r="N182" s="138">
        <f t="shared" si="178"/>
        <v>-40.126351788595059</v>
      </c>
      <c r="O182" s="135"/>
      <c r="P182" s="9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  <c r="DK182" s="87"/>
      <c r="DL182" s="87"/>
      <c r="DM182" s="87"/>
      <c r="DN182" s="87"/>
      <c r="DO182" s="87"/>
      <c r="DP182" s="87"/>
      <c r="DQ182" s="87"/>
      <c r="DR182" s="87"/>
      <c r="DS182" s="87"/>
      <c r="DT182" s="87"/>
      <c r="DU182" s="87"/>
      <c r="DV182" s="87"/>
      <c r="DW182" s="87"/>
      <c r="DX182" s="87"/>
      <c r="DY182" s="87"/>
      <c r="DZ182" s="87"/>
      <c r="EA182" s="87"/>
      <c r="EB182" s="87"/>
      <c r="EC182" s="87"/>
      <c r="ED182" s="87"/>
      <c r="EE182" s="87"/>
      <c r="EF182" s="87"/>
      <c r="EG182" s="87"/>
      <c r="EH182" s="87"/>
    </row>
    <row r="183" spans="1:138" s="88" customFormat="1" ht="13.9" hidden="1" customHeight="1" thickBot="1" x14ac:dyDescent="0.25">
      <c r="A183" s="130"/>
      <c r="B183" s="147" t="s">
        <v>15</v>
      </c>
      <c r="C183" s="136">
        <f>IF(C182&lt;0,N175*EXP(C182/$M$5),IF((C182+N175)&gt;$M$5,+$M$5,C182+N175))</f>
        <v>4.736901864418523</v>
      </c>
      <c r="D183" s="137">
        <f t="shared" ref="D183:N183" si="179">IF(D182&lt;0,C183*EXP(D182/$M$5),IF((D182+C183)&gt;$M$5,+$M$5,D182+C183))</f>
        <v>81.672290889238312</v>
      </c>
      <c r="E183" s="137">
        <f t="shared" si="179"/>
        <v>57.422246163279219</v>
      </c>
      <c r="F183" s="137">
        <f t="shared" si="179"/>
        <v>46.433895144755631</v>
      </c>
      <c r="G183" s="137">
        <f t="shared" si="179"/>
        <v>36.225411446099365</v>
      </c>
      <c r="H183" s="137">
        <f t="shared" si="179"/>
        <v>29.335346209587797</v>
      </c>
      <c r="I183" s="137">
        <f t="shared" si="179"/>
        <v>25.295918143018781</v>
      </c>
      <c r="J183" s="137">
        <f t="shared" si="179"/>
        <v>20.069328774763754</v>
      </c>
      <c r="K183" s="137">
        <f t="shared" si="179"/>
        <v>14.715521158622995</v>
      </c>
      <c r="L183" s="137">
        <f t="shared" si="179"/>
        <v>11.594141048395898</v>
      </c>
      <c r="M183" s="137">
        <f t="shared" si="179"/>
        <v>10.880756897436154</v>
      </c>
      <c r="N183" s="138">
        <f t="shared" si="179"/>
        <v>8.9882479536150885</v>
      </c>
      <c r="O183" s="135"/>
      <c r="P183" s="9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  <c r="DK183" s="87"/>
      <c r="DL183" s="87"/>
      <c r="DM183" s="87"/>
      <c r="DN183" s="87"/>
      <c r="DO183" s="87"/>
      <c r="DP183" s="87"/>
      <c r="DQ183" s="87"/>
      <c r="DR183" s="87"/>
      <c r="DS183" s="87"/>
      <c r="DT183" s="87"/>
      <c r="DU183" s="87"/>
      <c r="DV183" s="87"/>
      <c r="DW183" s="87"/>
      <c r="DX183" s="87"/>
      <c r="DY183" s="87"/>
      <c r="DZ183" s="87"/>
      <c r="EA183" s="87"/>
      <c r="EB183" s="87"/>
      <c r="EC183" s="87"/>
      <c r="ED183" s="87"/>
      <c r="EE183" s="87"/>
      <c r="EF183" s="87"/>
      <c r="EG183" s="87"/>
      <c r="EH183" s="87"/>
    </row>
    <row r="184" spans="1:138" s="88" customFormat="1" ht="13.9" hidden="1" customHeight="1" thickBot="1" x14ac:dyDescent="0.25">
      <c r="A184" s="130"/>
      <c r="B184" s="147" t="s">
        <v>16</v>
      </c>
      <c r="C184" s="136">
        <f>C183-N175</f>
        <v>-0.94840850828227374</v>
      </c>
      <c r="D184" s="137">
        <f t="shared" ref="D184:N184" si="180">D183-C183</f>
        <v>76.935389024819784</v>
      </c>
      <c r="E184" s="137">
        <f t="shared" si="180"/>
        <v>-24.250044725959093</v>
      </c>
      <c r="F184" s="137">
        <f t="shared" si="180"/>
        <v>-10.988351018523588</v>
      </c>
      <c r="G184" s="137">
        <f t="shared" si="180"/>
        <v>-10.208483698656266</v>
      </c>
      <c r="H184" s="137">
        <f t="shared" si="180"/>
        <v>-6.8900652365115675</v>
      </c>
      <c r="I184" s="137">
        <f t="shared" si="180"/>
        <v>-4.0394280665690161</v>
      </c>
      <c r="J184" s="137">
        <f t="shared" si="180"/>
        <v>-5.2265893682550271</v>
      </c>
      <c r="K184" s="137">
        <f t="shared" si="180"/>
        <v>-5.3538076161407595</v>
      </c>
      <c r="L184" s="137">
        <f t="shared" si="180"/>
        <v>-3.121380110227097</v>
      </c>
      <c r="M184" s="137">
        <f t="shared" si="180"/>
        <v>-0.71338415095974383</v>
      </c>
      <c r="N184" s="138">
        <f t="shared" si="180"/>
        <v>-1.8925089438210652</v>
      </c>
      <c r="O184" s="135"/>
      <c r="P184" s="9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  <c r="DK184" s="87"/>
      <c r="DL184" s="87"/>
      <c r="DM184" s="87"/>
      <c r="DN184" s="87"/>
      <c r="DO184" s="87"/>
      <c r="DP184" s="87"/>
      <c r="DQ184" s="87"/>
      <c r="DR184" s="87"/>
      <c r="DS184" s="87"/>
      <c r="DT184" s="87"/>
      <c r="DU184" s="87"/>
      <c r="DV184" s="87"/>
      <c r="DW184" s="87"/>
      <c r="DX184" s="87"/>
      <c r="DY184" s="87"/>
      <c r="DZ184" s="87"/>
      <c r="EA184" s="87"/>
      <c r="EB184" s="87"/>
      <c r="EC184" s="87"/>
      <c r="ED184" s="87"/>
      <c r="EE184" s="87"/>
      <c r="EF184" s="87"/>
      <c r="EG184" s="87"/>
      <c r="EH184" s="87"/>
    </row>
    <row r="185" spans="1:138" s="88" customFormat="1" ht="13.9" hidden="1" customHeight="1" thickBot="1" x14ac:dyDescent="0.25">
      <c r="A185" s="130"/>
      <c r="B185" s="148" t="s">
        <v>17</v>
      </c>
      <c r="C185" s="136">
        <f t="shared" ref="C185:N185" si="181">IF(C184&gt;=0,+C181,+C180+ABS(C184))</f>
        <v>82.94840850828227</v>
      </c>
      <c r="D185" s="137">
        <f t="shared" si="181"/>
        <v>94.064610975180216</v>
      </c>
      <c r="E185" s="137">
        <f t="shared" si="181"/>
        <v>45.250044725959093</v>
      </c>
      <c r="F185" s="137">
        <f t="shared" si="181"/>
        <v>31.988351018523588</v>
      </c>
      <c r="G185" s="137">
        <f t="shared" si="181"/>
        <v>25.208483698656266</v>
      </c>
      <c r="H185" s="137">
        <f t="shared" si="181"/>
        <v>9.8900652365115675</v>
      </c>
      <c r="I185" s="137">
        <f t="shared" si="181"/>
        <v>6.5394280665690161</v>
      </c>
      <c r="J185" s="137">
        <f t="shared" si="181"/>
        <v>5.2265893682550271</v>
      </c>
      <c r="K185" s="137">
        <f t="shared" si="181"/>
        <v>25.35380761614076</v>
      </c>
      <c r="L185" s="137">
        <f t="shared" si="181"/>
        <v>47.121380110227093</v>
      </c>
      <c r="M185" s="137">
        <f t="shared" si="181"/>
        <v>92.71338415095974</v>
      </c>
      <c r="N185" s="138">
        <f t="shared" si="181"/>
        <v>95.89250894382107</v>
      </c>
      <c r="O185" s="129">
        <f>SUM(C185:N185)</f>
        <v>562.1970624190858</v>
      </c>
      <c r="P185" s="9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  <c r="DK185" s="87"/>
      <c r="DL185" s="87"/>
      <c r="DM185" s="87"/>
      <c r="DN185" s="87"/>
      <c r="DO185" s="87"/>
      <c r="DP185" s="87"/>
      <c r="DQ185" s="87"/>
      <c r="DR185" s="87"/>
      <c r="DS185" s="87"/>
      <c r="DT185" s="87"/>
      <c r="DU185" s="87"/>
      <c r="DV185" s="87"/>
      <c r="DW185" s="87"/>
      <c r="DX185" s="87"/>
      <c r="DY185" s="87"/>
      <c r="DZ185" s="87"/>
      <c r="EA185" s="87"/>
      <c r="EB185" s="87"/>
      <c r="EC185" s="87"/>
      <c r="ED185" s="87"/>
      <c r="EE185" s="87"/>
      <c r="EF185" s="87"/>
      <c r="EG185" s="87"/>
      <c r="EH185" s="87"/>
    </row>
    <row r="186" spans="1:138" s="88" customFormat="1" ht="13.5" hidden="1" thickBot="1" x14ac:dyDescent="0.25">
      <c r="A186" s="130"/>
      <c r="B186" s="147" t="s">
        <v>18</v>
      </c>
      <c r="C186" s="136">
        <f>IF((+N175+C182)&gt;$M$5,(N175+ABS(C182))-$M$5,0)</f>
        <v>0</v>
      </c>
      <c r="D186" s="137">
        <f t="shared" ref="D186:N186" si="182">IF((+C183+D182)&gt;$M$5,(C183+ABS(D182))-$M$5,0)</f>
        <v>0</v>
      </c>
      <c r="E186" s="137">
        <f t="shared" si="182"/>
        <v>0</v>
      </c>
      <c r="F186" s="137">
        <f t="shared" si="182"/>
        <v>0</v>
      </c>
      <c r="G186" s="137">
        <f t="shared" si="182"/>
        <v>0</v>
      </c>
      <c r="H186" s="137">
        <f t="shared" si="182"/>
        <v>0</v>
      </c>
      <c r="I186" s="137">
        <f t="shared" si="182"/>
        <v>0</v>
      </c>
      <c r="J186" s="137">
        <f t="shared" si="182"/>
        <v>0</v>
      </c>
      <c r="K186" s="137">
        <f t="shared" si="182"/>
        <v>0</v>
      </c>
      <c r="L186" s="137">
        <f t="shared" si="182"/>
        <v>0</v>
      </c>
      <c r="M186" s="137">
        <f t="shared" si="182"/>
        <v>0</v>
      </c>
      <c r="N186" s="138">
        <f t="shared" si="182"/>
        <v>0</v>
      </c>
      <c r="O186" s="129">
        <f>SUM(C186:N186)</f>
        <v>0</v>
      </c>
      <c r="P186" s="9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  <c r="DK186" s="87"/>
      <c r="DL186" s="87"/>
      <c r="DM186" s="87"/>
      <c r="DN186" s="87"/>
      <c r="DO186" s="87"/>
      <c r="DP186" s="87"/>
      <c r="DQ186" s="87"/>
      <c r="DR186" s="87"/>
      <c r="DS186" s="87"/>
      <c r="DT186" s="87"/>
      <c r="DU186" s="87"/>
      <c r="DV186" s="87"/>
      <c r="DW186" s="87"/>
      <c r="DX186" s="87"/>
      <c r="DY186" s="87"/>
      <c r="DZ186" s="87"/>
      <c r="EA186" s="87"/>
      <c r="EB186" s="87"/>
      <c r="EC186" s="87"/>
      <c r="ED186" s="87"/>
      <c r="EE186" s="87"/>
      <c r="EF186" s="87"/>
      <c r="EG186" s="87"/>
      <c r="EH186" s="87"/>
    </row>
    <row r="187" spans="1:138" s="88" customFormat="1" ht="13.5" hidden="1" thickBot="1" x14ac:dyDescent="0.25">
      <c r="A187" s="130"/>
      <c r="B187" s="147" t="s">
        <v>19</v>
      </c>
      <c r="C187" s="136">
        <f>C181-C185</f>
        <v>37.377098395689956</v>
      </c>
      <c r="D187" s="137">
        <f>D181-D185</f>
        <v>0</v>
      </c>
      <c r="E187" s="137">
        <f t="shared" ref="E187:N187" si="183">E181-E185</f>
        <v>49.729384323697424</v>
      </c>
      <c r="F187" s="137">
        <f t="shared" si="183"/>
        <v>33.61609012953646</v>
      </c>
      <c r="G187" s="137">
        <f t="shared" si="183"/>
        <v>41.927973781707749</v>
      </c>
      <c r="H187" s="137">
        <f t="shared" si="183"/>
        <v>37.413152178326342</v>
      </c>
      <c r="I187" s="137">
        <f t="shared" si="183"/>
        <v>27.072092878986069</v>
      </c>
      <c r="J187" s="137">
        <f t="shared" si="183"/>
        <v>43.377979187205298</v>
      </c>
      <c r="K187" s="137">
        <f t="shared" si="183"/>
        <v>59.807075616552893</v>
      </c>
      <c r="L187" s="137">
        <f t="shared" si="183"/>
        <v>46.943230864953122</v>
      </c>
      <c r="M187" s="137">
        <f t="shared" si="183"/>
        <v>12.622473004666034</v>
      </c>
      <c r="N187" s="138">
        <f t="shared" si="183"/>
        <v>38.233842844773989</v>
      </c>
      <c r="O187" s="143">
        <f>SUM(C187:N187)</f>
        <v>428.1203932060954</v>
      </c>
      <c r="P187" s="95">
        <f>(100*O186-60*O187)/O181</f>
        <v>-25.938373040339417</v>
      </c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  <c r="DK187" s="87"/>
      <c r="DL187" s="87"/>
      <c r="DM187" s="87"/>
      <c r="DN187" s="87"/>
      <c r="DO187" s="87"/>
      <c r="DP187" s="87"/>
      <c r="DQ187" s="87"/>
      <c r="DR187" s="87"/>
      <c r="DS187" s="87"/>
      <c r="DT187" s="87"/>
      <c r="DU187" s="87"/>
      <c r="DV187" s="87"/>
      <c r="DW187" s="87"/>
      <c r="DX187" s="87"/>
      <c r="DY187" s="87"/>
      <c r="DZ187" s="87"/>
      <c r="EA187" s="87"/>
      <c r="EB187" s="87"/>
      <c r="EC187" s="87"/>
      <c r="ED187" s="87"/>
      <c r="EE187" s="87"/>
      <c r="EF187" s="87"/>
      <c r="EG187" s="87"/>
      <c r="EH187" s="87"/>
    </row>
    <row r="188" spans="1:138" s="88" customFormat="1" ht="13.5" hidden="1" thickBot="1" x14ac:dyDescent="0.25">
      <c r="A188" s="144"/>
      <c r="B188" s="124" t="s">
        <v>13</v>
      </c>
      <c r="C188" s="145">
        <f t="shared" ref="C188:N188" si="184">R93</f>
        <v>177</v>
      </c>
      <c r="D188" s="145">
        <f t="shared" si="184"/>
        <v>108</v>
      </c>
      <c r="E188" s="145">
        <f t="shared" si="184"/>
        <v>168</v>
      </c>
      <c r="F188" s="145">
        <f t="shared" si="184"/>
        <v>36</v>
      </c>
      <c r="G188" s="145">
        <f t="shared" si="184"/>
        <v>5</v>
      </c>
      <c r="H188" s="145">
        <f t="shared" si="184"/>
        <v>3</v>
      </c>
      <c r="I188" s="145">
        <f t="shared" si="184"/>
        <v>2.5</v>
      </c>
      <c r="J188" s="145">
        <f t="shared" si="184"/>
        <v>1</v>
      </c>
      <c r="K188" s="145">
        <f t="shared" si="184"/>
        <v>2</v>
      </c>
      <c r="L188" s="145">
        <f t="shared" si="184"/>
        <v>8</v>
      </c>
      <c r="M188" s="145">
        <f t="shared" si="184"/>
        <v>43</v>
      </c>
      <c r="N188" s="145">
        <f t="shared" si="184"/>
        <v>21</v>
      </c>
      <c r="O188" s="126">
        <f>SUM(C188:N188)</f>
        <v>574.5</v>
      </c>
      <c r="P188" s="9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  <c r="DK188" s="87"/>
      <c r="DL188" s="87"/>
      <c r="DM188" s="87"/>
      <c r="DN188" s="87"/>
      <c r="DO188" s="87"/>
      <c r="DP188" s="87"/>
      <c r="DQ188" s="87"/>
      <c r="DR188" s="87"/>
      <c r="DS188" s="87"/>
      <c r="DT188" s="87"/>
      <c r="DU188" s="87"/>
      <c r="DV188" s="87"/>
      <c r="DW188" s="87"/>
      <c r="DX188" s="87"/>
      <c r="DY188" s="87"/>
      <c r="DZ188" s="87"/>
      <c r="EA188" s="87"/>
      <c r="EB188" s="87"/>
      <c r="EC188" s="87"/>
      <c r="ED188" s="87"/>
      <c r="EE188" s="87"/>
      <c r="EF188" s="87"/>
      <c r="EG188" s="87"/>
      <c r="EH188" s="87"/>
    </row>
    <row r="189" spans="1:138" s="88" customFormat="1" ht="13.5" hidden="1" thickBot="1" x14ac:dyDescent="0.25">
      <c r="A189" s="127">
        <f>P93</f>
        <v>1995</v>
      </c>
      <c r="B189" s="124" t="s">
        <v>14</v>
      </c>
      <c r="C189" s="129">
        <f t="shared" ref="C189:N189" si="185">C61</f>
        <v>117.24750053597459</v>
      </c>
      <c r="D189" s="129">
        <f t="shared" si="185"/>
        <v>101.50763425377784</v>
      </c>
      <c r="E189" s="129">
        <f t="shared" si="185"/>
        <v>96.822401324782959</v>
      </c>
      <c r="F189" s="129">
        <f t="shared" si="185"/>
        <v>76.701486638998404</v>
      </c>
      <c r="G189" s="129">
        <f t="shared" si="185"/>
        <v>55.377347032091549</v>
      </c>
      <c r="H189" s="129">
        <f t="shared" si="185"/>
        <v>42.275095494941368</v>
      </c>
      <c r="I189" s="129">
        <f t="shared" si="185"/>
        <v>35.82438815086347</v>
      </c>
      <c r="J189" s="129">
        <f t="shared" si="185"/>
        <v>44.127405167279633</v>
      </c>
      <c r="K189" s="129">
        <f t="shared" si="185"/>
        <v>71.044183913414685</v>
      </c>
      <c r="L189" s="129">
        <f t="shared" si="185"/>
        <v>94.979429049656517</v>
      </c>
      <c r="M189" s="129">
        <f t="shared" si="185"/>
        <v>115.21774242739946</v>
      </c>
      <c r="N189" s="129">
        <f t="shared" si="185"/>
        <v>134.12635178859506</v>
      </c>
      <c r="O189" s="129">
        <f>SUM(C189:N189)</f>
        <v>985.25096577777572</v>
      </c>
      <c r="P189" s="9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  <c r="DK189" s="87"/>
      <c r="DL189" s="87"/>
      <c r="DM189" s="87"/>
      <c r="DN189" s="87"/>
      <c r="DO189" s="87"/>
      <c r="DP189" s="87"/>
      <c r="DQ189" s="87"/>
      <c r="DR189" s="87"/>
      <c r="DS189" s="87"/>
      <c r="DT189" s="87"/>
      <c r="DU189" s="87"/>
      <c r="DV189" s="87"/>
      <c r="DW189" s="87"/>
      <c r="DX189" s="87"/>
      <c r="DY189" s="87"/>
      <c r="DZ189" s="87"/>
      <c r="EA189" s="87"/>
      <c r="EB189" s="87"/>
      <c r="EC189" s="87"/>
      <c r="ED189" s="87"/>
      <c r="EE189" s="87"/>
      <c r="EF189" s="87"/>
      <c r="EG189" s="87"/>
      <c r="EH189" s="87"/>
    </row>
    <row r="190" spans="1:138" s="88" customFormat="1" ht="13.5" hidden="1" thickBot="1" x14ac:dyDescent="0.25">
      <c r="A190" s="130"/>
      <c r="B190" s="131" t="s">
        <v>27</v>
      </c>
      <c r="C190" s="136">
        <f t="shared" ref="C190:N190" si="186">C188-C189</f>
        <v>59.752499464025405</v>
      </c>
      <c r="D190" s="137">
        <f t="shared" si="186"/>
        <v>6.4923657462221627</v>
      </c>
      <c r="E190" s="137">
        <f t="shared" si="186"/>
        <v>71.177598675217041</v>
      </c>
      <c r="F190" s="137">
        <f t="shared" si="186"/>
        <v>-40.701486638998404</v>
      </c>
      <c r="G190" s="137">
        <f t="shared" si="186"/>
        <v>-50.377347032091549</v>
      </c>
      <c r="H190" s="137">
        <f t="shared" si="186"/>
        <v>-39.275095494941368</v>
      </c>
      <c r="I190" s="137">
        <f t="shared" si="186"/>
        <v>-33.32438815086347</v>
      </c>
      <c r="J190" s="137">
        <f t="shared" si="186"/>
        <v>-43.127405167279633</v>
      </c>
      <c r="K190" s="137">
        <f t="shared" si="186"/>
        <v>-69.044183913414685</v>
      </c>
      <c r="L190" s="137">
        <f t="shared" si="186"/>
        <v>-86.979429049656517</v>
      </c>
      <c r="M190" s="137">
        <f t="shared" si="186"/>
        <v>-72.217742427399457</v>
      </c>
      <c r="N190" s="138">
        <f t="shared" si="186"/>
        <v>-113.12635178859506</v>
      </c>
      <c r="O190" s="135"/>
      <c r="P190" s="9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  <c r="DK190" s="87"/>
      <c r="DL190" s="87"/>
      <c r="DM190" s="87"/>
      <c r="DN190" s="87"/>
      <c r="DO190" s="87"/>
      <c r="DP190" s="87"/>
      <c r="DQ190" s="87"/>
      <c r="DR190" s="87"/>
      <c r="DS190" s="87"/>
      <c r="DT190" s="87"/>
      <c r="DU190" s="87"/>
      <c r="DV190" s="87"/>
      <c r="DW190" s="87"/>
      <c r="DX190" s="87"/>
      <c r="DY190" s="87"/>
      <c r="DZ190" s="87"/>
      <c r="EA190" s="87"/>
      <c r="EB190" s="87"/>
      <c r="EC190" s="87"/>
      <c r="ED190" s="87"/>
      <c r="EE190" s="87"/>
      <c r="EF190" s="87"/>
      <c r="EG190" s="87"/>
      <c r="EH190" s="87"/>
    </row>
    <row r="191" spans="1:138" s="88" customFormat="1" ht="13.5" hidden="1" thickBot="1" x14ac:dyDescent="0.25">
      <c r="A191" s="130"/>
      <c r="B191" s="147" t="s">
        <v>15</v>
      </c>
      <c r="C191" s="136">
        <f>IF(C190&lt;0,N183*EXP(C190/$M$5),IF((C190+N183)&gt;$M$5,+$M$5,C190+N183))</f>
        <v>68.740747417640492</v>
      </c>
      <c r="D191" s="137">
        <f t="shared" ref="D191:N191" si="187">IF(D190&lt;0,C191*EXP(D190/$M$5),IF((D190+C191)&gt;$M$5,+$M$5,D190+C191))</f>
        <v>75.233113163862654</v>
      </c>
      <c r="E191" s="137">
        <f t="shared" si="187"/>
        <v>146.41071183907968</v>
      </c>
      <c r="F191" s="137">
        <f t="shared" si="187"/>
        <v>120.61445837222458</v>
      </c>
      <c r="G191" s="137">
        <f t="shared" si="187"/>
        <v>94.888928640777323</v>
      </c>
      <c r="H191" s="137">
        <f t="shared" si="187"/>
        <v>78.703117817204259</v>
      </c>
      <c r="I191" s="137">
        <f t="shared" si="187"/>
        <v>67.154451220805868</v>
      </c>
      <c r="J191" s="137">
        <f t="shared" si="187"/>
        <v>54.687032333415431</v>
      </c>
      <c r="K191" s="137">
        <f t="shared" si="187"/>
        <v>39.363728045607658</v>
      </c>
      <c r="L191" s="137">
        <f t="shared" si="187"/>
        <v>26.014576796183583</v>
      </c>
      <c r="M191" s="137">
        <f t="shared" si="187"/>
        <v>18.444440835713955</v>
      </c>
      <c r="N191" s="138">
        <f t="shared" si="187"/>
        <v>10.762480975504696</v>
      </c>
      <c r="O191" s="135"/>
      <c r="P191" s="9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  <c r="DK191" s="87"/>
      <c r="DL191" s="87"/>
      <c r="DM191" s="87"/>
      <c r="DN191" s="87"/>
      <c r="DO191" s="87"/>
      <c r="DP191" s="87"/>
      <c r="DQ191" s="87"/>
      <c r="DR191" s="87"/>
      <c r="DS191" s="87"/>
      <c r="DT191" s="87"/>
      <c r="DU191" s="87"/>
      <c r="DV191" s="87"/>
      <c r="DW191" s="87"/>
      <c r="DX191" s="87"/>
      <c r="DY191" s="87"/>
      <c r="DZ191" s="87"/>
      <c r="EA191" s="87"/>
      <c r="EB191" s="87"/>
      <c r="EC191" s="87"/>
      <c r="ED191" s="87"/>
      <c r="EE191" s="87"/>
      <c r="EF191" s="87"/>
      <c r="EG191" s="87"/>
      <c r="EH191" s="87"/>
    </row>
    <row r="192" spans="1:138" s="88" customFormat="1" ht="13.5" hidden="1" thickBot="1" x14ac:dyDescent="0.25">
      <c r="A192" s="130"/>
      <c r="B192" s="147" t="s">
        <v>16</v>
      </c>
      <c r="C192" s="136">
        <f>C191-N183</f>
        <v>59.752499464025405</v>
      </c>
      <c r="D192" s="137">
        <f t="shared" ref="D192:N192" si="188">D191-C191</f>
        <v>6.4923657462221627</v>
      </c>
      <c r="E192" s="137">
        <f t="shared" si="188"/>
        <v>71.177598675217027</v>
      </c>
      <c r="F192" s="137">
        <f t="shared" si="188"/>
        <v>-25.796253466855106</v>
      </c>
      <c r="G192" s="137">
        <f t="shared" si="188"/>
        <v>-25.725529731447253</v>
      </c>
      <c r="H192" s="137">
        <f t="shared" si="188"/>
        <v>-16.185810823573064</v>
      </c>
      <c r="I192" s="137">
        <f t="shared" si="188"/>
        <v>-11.548666596398391</v>
      </c>
      <c r="J192" s="137">
        <f t="shared" si="188"/>
        <v>-12.467418887390437</v>
      </c>
      <c r="K192" s="137">
        <f t="shared" si="188"/>
        <v>-15.323304287807773</v>
      </c>
      <c r="L192" s="137">
        <f t="shared" si="188"/>
        <v>-13.349151249424075</v>
      </c>
      <c r="M192" s="137">
        <f t="shared" si="188"/>
        <v>-7.5701359604696279</v>
      </c>
      <c r="N192" s="138">
        <f t="shared" si="188"/>
        <v>-7.6819598602092594</v>
      </c>
      <c r="O192" s="135"/>
      <c r="P192" s="9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  <c r="DK192" s="87"/>
      <c r="DL192" s="87"/>
      <c r="DM192" s="87"/>
      <c r="DN192" s="87"/>
      <c r="DO192" s="87"/>
      <c r="DP192" s="87"/>
      <c r="DQ192" s="87"/>
      <c r="DR192" s="87"/>
      <c r="DS192" s="87"/>
      <c r="DT192" s="87"/>
      <c r="DU192" s="87"/>
      <c r="DV192" s="87"/>
      <c r="DW192" s="87"/>
      <c r="DX192" s="87"/>
      <c r="DY192" s="87"/>
      <c r="DZ192" s="87"/>
      <c r="EA192" s="87"/>
      <c r="EB192" s="87"/>
      <c r="EC192" s="87"/>
      <c r="ED192" s="87"/>
      <c r="EE192" s="87"/>
      <c r="EF192" s="87"/>
      <c r="EG192" s="87"/>
      <c r="EH192" s="87"/>
    </row>
    <row r="193" spans="1:138" s="88" customFormat="1" ht="13.5" hidden="1" thickBot="1" x14ac:dyDescent="0.25">
      <c r="A193" s="130"/>
      <c r="B193" s="148" t="s">
        <v>17</v>
      </c>
      <c r="C193" s="136">
        <f t="shared" ref="C193:N193" si="189">IF(C192&gt;=0,+C189,+C188+ABS(C192))</f>
        <v>117.24750053597459</v>
      </c>
      <c r="D193" s="137">
        <f t="shared" si="189"/>
        <v>101.50763425377784</v>
      </c>
      <c r="E193" s="137">
        <f t="shared" si="189"/>
        <v>96.822401324782959</v>
      </c>
      <c r="F193" s="137">
        <f t="shared" si="189"/>
        <v>61.796253466855106</v>
      </c>
      <c r="G193" s="137">
        <f t="shared" si="189"/>
        <v>30.725529731447253</v>
      </c>
      <c r="H193" s="137">
        <f t="shared" si="189"/>
        <v>19.185810823573064</v>
      </c>
      <c r="I193" s="137">
        <f t="shared" si="189"/>
        <v>14.048666596398391</v>
      </c>
      <c r="J193" s="137">
        <f t="shared" si="189"/>
        <v>13.467418887390437</v>
      </c>
      <c r="K193" s="137">
        <f t="shared" si="189"/>
        <v>17.323304287807773</v>
      </c>
      <c r="L193" s="137">
        <f t="shared" si="189"/>
        <v>21.349151249424075</v>
      </c>
      <c r="M193" s="137">
        <f t="shared" si="189"/>
        <v>50.570135960469628</v>
      </c>
      <c r="N193" s="138">
        <f t="shared" si="189"/>
        <v>28.681959860209261</v>
      </c>
      <c r="O193" s="129">
        <f>SUM(C193:N193)</f>
        <v>572.72576697811041</v>
      </c>
      <c r="P193" s="9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  <c r="DK193" s="87"/>
      <c r="DL193" s="87"/>
      <c r="DM193" s="87"/>
      <c r="DN193" s="87"/>
      <c r="DO193" s="87"/>
      <c r="DP193" s="87"/>
      <c r="DQ193" s="87"/>
      <c r="DR193" s="87"/>
      <c r="DS193" s="87"/>
      <c r="DT193" s="87"/>
      <c r="DU193" s="87"/>
      <c r="DV193" s="87"/>
      <c r="DW193" s="87"/>
      <c r="DX193" s="87"/>
      <c r="DY193" s="87"/>
      <c r="DZ193" s="87"/>
      <c r="EA193" s="87"/>
      <c r="EB193" s="87"/>
      <c r="EC193" s="87"/>
      <c r="ED193" s="87"/>
      <c r="EE193" s="87"/>
      <c r="EF193" s="87"/>
      <c r="EG193" s="87"/>
      <c r="EH193" s="87"/>
    </row>
    <row r="194" spans="1:138" s="88" customFormat="1" ht="13.5" hidden="1" thickBot="1" x14ac:dyDescent="0.25">
      <c r="A194" s="130"/>
      <c r="B194" s="147" t="s">
        <v>18</v>
      </c>
      <c r="C194" s="136">
        <f>IF((+N183+C190)&gt;$M$5,(N183+ABS(C190))-$M$5,0)</f>
        <v>0</v>
      </c>
      <c r="D194" s="137">
        <f t="shared" ref="D194:N194" si="190">IF((+C191+D190)&gt;$M$5,(C191+ABS(D190))-$M$5,0)</f>
        <v>0</v>
      </c>
      <c r="E194" s="137">
        <f t="shared" si="190"/>
        <v>0</v>
      </c>
      <c r="F194" s="137">
        <f t="shared" si="190"/>
        <v>0</v>
      </c>
      <c r="G194" s="137">
        <f t="shared" si="190"/>
        <v>0</v>
      </c>
      <c r="H194" s="137">
        <f t="shared" si="190"/>
        <v>0</v>
      </c>
      <c r="I194" s="137">
        <f t="shared" si="190"/>
        <v>0</v>
      </c>
      <c r="J194" s="137">
        <f t="shared" si="190"/>
        <v>0</v>
      </c>
      <c r="K194" s="137">
        <f t="shared" si="190"/>
        <v>0</v>
      </c>
      <c r="L194" s="137">
        <f t="shared" si="190"/>
        <v>0</v>
      </c>
      <c r="M194" s="137">
        <f t="shared" si="190"/>
        <v>0</v>
      </c>
      <c r="N194" s="138">
        <f t="shared" si="190"/>
        <v>0</v>
      </c>
      <c r="O194" s="129">
        <f>SUM(C194:N194)</f>
        <v>0</v>
      </c>
      <c r="P194" s="9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  <c r="DK194" s="87"/>
      <c r="DL194" s="87"/>
      <c r="DM194" s="87"/>
      <c r="DN194" s="87"/>
      <c r="DO194" s="87"/>
      <c r="DP194" s="87"/>
      <c r="DQ194" s="87"/>
      <c r="DR194" s="87"/>
      <c r="DS194" s="87"/>
      <c r="DT194" s="87"/>
      <c r="DU194" s="87"/>
      <c r="DV194" s="87"/>
      <c r="DW194" s="87"/>
      <c r="DX194" s="87"/>
      <c r="DY194" s="87"/>
      <c r="DZ194" s="87"/>
      <c r="EA194" s="87"/>
      <c r="EB194" s="87"/>
      <c r="EC194" s="87"/>
      <c r="ED194" s="87"/>
      <c r="EE194" s="87"/>
      <c r="EF194" s="87"/>
      <c r="EG194" s="87"/>
      <c r="EH194" s="87"/>
    </row>
    <row r="195" spans="1:138" s="88" customFormat="1" ht="13.5" hidden="1" thickBot="1" x14ac:dyDescent="0.25">
      <c r="A195" s="130"/>
      <c r="B195" s="147" t="s">
        <v>19</v>
      </c>
      <c r="C195" s="136">
        <f>C189-C193</f>
        <v>0</v>
      </c>
      <c r="D195" s="137">
        <f>D189-D193</f>
        <v>0</v>
      </c>
      <c r="E195" s="137">
        <f t="shared" ref="E195:N195" si="191">E189-E193</f>
        <v>0</v>
      </c>
      <c r="F195" s="137">
        <f t="shared" si="191"/>
        <v>14.905233172143298</v>
      </c>
      <c r="G195" s="137">
        <f t="shared" si="191"/>
        <v>24.651817300644296</v>
      </c>
      <c r="H195" s="137">
        <f t="shared" si="191"/>
        <v>23.089284671368304</v>
      </c>
      <c r="I195" s="137">
        <f t="shared" si="191"/>
        <v>21.775721554465079</v>
      </c>
      <c r="J195" s="137">
        <f t="shared" si="191"/>
        <v>30.659986279889196</v>
      </c>
      <c r="K195" s="137">
        <f t="shared" si="191"/>
        <v>53.720879625606912</v>
      </c>
      <c r="L195" s="137">
        <f t="shared" si="191"/>
        <v>73.630277800232449</v>
      </c>
      <c r="M195" s="137">
        <f t="shared" si="191"/>
        <v>64.64760646692983</v>
      </c>
      <c r="N195" s="138">
        <f t="shared" si="191"/>
        <v>105.4443919283858</v>
      </c>
      <c r="O195" s="143">
        <f>SUM(C195:N195)</f>
        <v>412.52519879966519</v>
      </c>
      <c r="P195" s="95">
        <f>(100*O194-60*O195)/O189</f>
        <v>-25.122037722074801</v>
      </c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  <c r="DK195" s="87"/>
      <c r="DL195" s="87"/>
      <c r="DM195" s="87"/>
      <c r="DN195" s="87"/>
      <c r="DO195" s="87"/>
      <c r="DP195" s="87"/>
      <c r="DQ195" s="87"/>
      <c r="DR195" s="87"/>
      <c r="DS195" s="87"/>
      <c r="DT195" s="87"/>
      <c r="DU195" s="87"/>
      <c r="DV195" s="87"/>
      <c r="DW195" s="87"/>
      <c r="DX195" s="87"/>
      <c r="DY195" s="87"/>
      <c r="DZ195" s="87"/>
      <c r="EA195" s="87"/>
      <c r="EB195" s="87"/>
      <c r="EC195" s="87"/>
      <c r="ED195" s="87"/>
      <c r="EE195" s="87"/>
      <c r="EF195" s="87"/>
      <c r="EG195" s="87"/>
      <c r="EH195" s="87"/>
    </row>
    <row r="196" spans="1:138" s="88" customFormat="1" ht="13.5" hidden="1" thickBot="1" x14ac:dyDescent="0.25">
      <c r="A196" s="144"/>
      <c r="B196" s="124" t="s">
        <v>13</v>
      </c>
      <c r="C196" s="145">
        <f t="shared" ref="C196:N196" si="192">R94</f>
        <v>109</v>
      </c>
      <c r="D196" s="145">
        <f t="shared" si="192"/>
        <v>105</v>
      </c>
      <c r="E196" s="145">
        <f t="shared" si="192"/>
        <v>73</v>
      </c>
      <c r="F196" s="145">
        <f t="shared" si="192"/>
        <v>61</v>
      </c>
      <c r="G196" s="145">
        <f t="shared" si="192"/>
        <v>32</v>
      </c>
      <c r="H196" s="145">
        <f t="shared" si="192"/>
        <v>9</v>
      </c>
      <c r="I196" s="145">
        <f t="shared" si="192"/>
        <v>2.5</v>
      </c>
      <c r="J196" s="145">
        <f t="shared" si="192"/>
        <v>1</v>
      </c>
      <c r="K196" s="145">
        <f t="shared" si="192"/>
        <v>21</v>
      </c>
      <c r="L196" s="145">
        <f t="shared" si="192"/>
        <v>34</v>
      </c>
      <c r="M196" s="145">
        <f t="shared" si="192"/>
        <v>98</v>
      </c>
      <c r="N196" s="145">
        <f t="shared" si="192"/>
        <v>147</v>
      </c>
      <c r="O196" s="126">
        <f>SUM(C196:N196)</f>
        <v>692.5</v>
      </c>
      <c r="P196" s="9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  <c r="DK196" s="87"/>
      <c r="DL196" s="87"/>
      <c r="DM196" s="87"/>
      <c r="DN196" s="87"/>
      <c r="DO196" s="87"/>
      <c r="DP196" s="87"/>
      <c r="DQ196" s="87"/>
      <c r="DR196" s="87"/>
      <c r="DS196" s="87"/>
      <c r="DT196" s="87"/>
      <c r="DU196" s="87"/>
      <c r="DV196" s="87"/>
      <c r="DW196" s="87"/>
      <c r="DX196" s="87"/>
      <c r="DY196" s="87"/>
      <c r="DZ196" s="87"/>
      <c r="EA196" s="87"/>
      <c r="EB196" s="87"/>
      <c r="EC196" s="87"/>
      <c r="ED196" s="87"/>
      <c r="EE196" s="87"/>
      <c r="EF196" s="87"/>
      <c r="EG196" s="87"/>
      <c r="EH196" s="87"/>
    </row>
    <row r="197" spans="1:138" s="88" customFormat="1" ht="13.5" hidden="1" thickBot="1" x14ac:dyDescent="0.25">
      <c r="A197" s="127">
        <f>P94</f>
        <v>1996</v>
      </c>
      <c r="B197" s="124" t="s">
        <v>14</v>
      </c>
      <c r="C197" s="129">
        <f t="shared" ref="C197:N197" si="193">C62</f>
        <v>116.23039697421962</v>
      </c>
      <c r="D197" s="129">
        <f t="shared" si="193"/>
        <v>114.20953673517046</v>
      </c>
      <c r="E197" s="129">
        <f t="shared" si="193"/>
        <v>94.979429049656517</v>
      </c>
      <c r="F197" s="129">
        <f t="shared" si="193"/>
        <v>76.701486638998404</v>
      </c>
      <c r="G197" s="129">
        <f t="shared" si="193"/>
        <v>58.930050891150962</v>
      </c>
      <c r="H197" s="129">
        <f t="shared" si="193"/>
        <v>18.456451351314545</v>
      </c>
      <c r="I197" s="129">
        <f t="shared" si="193"/>
        <v>27.891250651210786</v>
      </c>
      <c r="J197" s="129">
        <f t="shared" si="193"/>
        <v>62.593669338867379</v>
      </c>
      <c r="K197" s="129">
        <f t="shared" si="193"/>
        <v>58.930050891150962</v>
      </c>
      <c r="L197" s="129">
        <f t="shared" si="193"/>
        <v>95.898692440739609</v>
      </c>
      <c r="M197" s="129">
        <f t="shared" si="193"/>
        <v>101.50763425377784</v>
      </c>
      <c r="N197" s="129">
        <f t="shared" si="193"/>
        <v>118.26905327231815</v>
      </c>
      <c r="O197" s="129">
        <f>SUM(C197:N197)</f>
        <v>944.59770248857524</v>
      </c>
      <c r="P197" s="9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  <c r="DK197" s="87"/>
      <c r="DL197" s="87"/>
      <c r="DM197" s="87"/>
      <c r="DN197" s="87"/>
      <c r="DO197" s="87"/>
      <c r="DP197" s="87"/>
      <c r="DQ197" s="87"/>
      <c r="DR197" s="87"/>
      <c r="DS197" s="87"/>
      <c r="DT197" s="87"/>
      <c r="DU197" s="87"/>
      <c r="DV197" s="87"/>
      <c r="DW197" s="87"/>
      <c r="DX197" s="87"/>
      <c r="DY197" s="87"/>
      <c r="DZ197" s="87"/>
      <c r="EA197" s="87"/>
      <c r="EB197" s="87"/>
      <c r="EC197" s="87"/>
      <c r="ED197" s="87"/>
      <c r="EE197" s="87"/>
      <c r="EF197" s="87"/>
      <c r="EG197" s="87"/>
      <c r="EH197" s="87"/>
    </row>
    <row r="198" spans="1:138" s="88" customFormat="1" ht="13.5" hidden="1" thickBot="1" x14ac:dyDescent="0.25">
      <c r="A198" s="130"/>
      <c r="B198" s="131" t="s">
        <v>27</v>
      </c>
      <c r="C198" s="136">
        <f t="shared" ref="C198:N198" si="194">C196-C197</f>
        <v>-7.2303969742196159</v>
      </c>
      <c r="D198" s="137">
        <f t="shared" si="194"/>
        <v>-9.2095367351704596</v>
      </c>
      <c r="E198" s="137">
        <f t="shared" si="194"/>
        <v>-21.979429049656517</v>
      </c>
      <c r="F198" s="137">
        <f t="shared" si="194"/>
        <v>-15.701486638998404</v>
      </c>
      <c r="G198" s="137">
        <f t="shared" si="194"/>
        <v>-26.930050891150962</v>
      </c>
      <c r="H198" s="137">
        <f t="shared" si="194"/>
        <v>-9.456451351314545</v>
      </c>
      <c r="I198" s="137">
        <f t="shared" si="194"/>
        <v>-25.391250651210786</v>
      </c>
      <c r="J198" s="137">
        <f t="shared" si="194"/>
        <v>-61.593669338867379</v>
      </c>
      <c r="K198" s="137">
        <f t="shared" si="194"/>
        <v>-37.930050891150962</v>
      </c>
      <c r="L198" s="137">
        <f t="shared" si="194"/>
        <v>-61.898692440739609</v>
      </c>
      <c r="M198" s="137">
        <f t="shared" si="194"/>
        <v>-3.5076342537778373</v>
      </c>
      <c r="N198" s="138">
        <f t="shared" si="194"/>
        <v>28.730946727681854</v>
      </c>
      <c r="O198" s="135"/>
      <c r="P198" s="9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  <c r="DK198" s="87"/>
      <c r="DL198" s="87"/>
      <c r="DM198" s="87"/>
      <c r="DN198" s="87"/>
      <c r="DO198" s="87"/>
      <c r="DP198" s="87"/>
      <c r="DQ198" s="87"/>
      <c r="DR198" s="87"/>
      <c r="DS198" s="87"/>
      <c r="DT198" s="87"/>
      <c r="DU198" s="87"/>
      <c r="DV198" s="87"/>
      <c r="DW198" s="87"/>
      <c r="DX198" s="87"/>
      <c r="DY198" s="87"/>
      <c r="DZ198" s="87"/>
      <c r="EA198" s="87"/>
      <c r="EB198" s="87"/>
      <c r="EC198" s="87"/>
      <c r="ED198" s="87"/>
      <c r="EE198" s="87"/>
      <c r="EF198" s="87"/>
      <c r="EG198" s="87"/>
      <c r="EH198" s="87"/>
    </row>
    <row r="199" spans="1:138" s="88" customFormat="1" ht="13.5" hidden="1" thickBot="1" x14ac:dyDescent="0.25">
      <c r="A199" s="130"/>
      <c r="B199" s="147" t="s">
        <v>15</v>
      </c>
      <c r="C199" s="136">
        <f>IF(C198&lt;0,N191*EXP(C198/$M$5),IF((C198+N191)&gt;$M$5,+$M$5,C198+N191))</f>
        <v>10.398230425806897</v>
      </c>
      <c r="D199" s="137">
        <f t="shared" ref="D199:N199" si="195">IF(D198&lt;0,C199*EXP(D198/$M$5),IF((D198+C199)&gt;$M$5,+$M$5,D198+C199))</f>
        <v>9.9520713309593773</v>
      </c>
      <c r="E199" s="137">
        <f t="shared" si="195"/>
        <v>8.9631054345433174</v>
      </c>
      <c r="F199" s="137">
        <f t="shared" si="195"/>
        <v>8.3173839110492587</v>
      </c>
      <c r="G199" s="137">
        <f t="shared" si="195"/>
        <v>7.3163343745553258</v>
      </c>
      <c r="H199" s="137">
        <f t="shared" si="195"/>
        <v>6.9941823687013889</v>
      </c>
      <c r="I199" s="137">
        <f t="shared" si="195"/>
        <v>6.1976364147293097</v>
      </c>
      <c r="J199" s="137">
        <f t="shared" si="195"/>
        <v>4.6221723888211468</v>
      </c>
      <c r="K199" s="137">
        <f t="shared" si="195"/>
        <v>3.8583727168783231</v>
      </c>
      <c r="L199" s="137">
        <f t="shared" si="195"/>
        <v>2.8733823078601439</v>
      </c>
      <c r="M199" s="137">
        <f t="shared" si="195"/>
        <v>2.8257867463380912</v>
      </c>
      <c r="N199" s="138">
        <f t="shared" si="195"/>
        <v>31.556733474019946</v>
      </c>
      <c r="O199" s="135"/>
      <c r="P199" s="9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  <c r="DK199" s="87"/>
      <c r="DL199" s="87"/>
      <c r="DM199" s="87"/>
      <c r="DN199" s="87"/>
      <c r="DO199" s="87"/>
      <c r="DP199" s="87"/>
      <c r="DQ199" s="87"/>
      <c r="DR199" s="87"/>
      <c r="DS199" s="87"/>
      <c r="DT199" s="87"/>
      <c r="DU199" s="87"/>
      <c r="DV199" s="87"/>
      <c r="DW199" s="87"/>
      <c r="DX199" s="87"/>
      <c r="DY199" s="87"/>
      <c r="DZ199" s="87"/>
      <c r="EA199" s="87"/>
      <c r="EB199" s="87"/>
      <c r="EC199" s="87"/>
      <c r="ED199" s="87"/>
      <c r="EE199" s="87"/>
      <c r="EF199" s="87"/>
      <c r="EG199" s="87"/>
      <c r="EH199" s="87"/>
    </row>
    <row r="200" spans="1:138" s="88" customFormat="1" ht="13.5" hidden="1" thickBot="1" x14ac:dyDescent="0.25">
      <c r="A200" s="130"/>
      <c r="B200" s="147" t="s">
        <v>16</v>
      </c>
      <c r="C200" s="136">
        <f>C199-N191</f>
        <v>-0.36425054969779858</v>
      </c>
      <c r="D200" s="137">
        <f t="shared" ref="D200:N200" si="196">D199-C199</f>
        <v>-0.44615909484751981</v>
      </c>
      <c r="E200" s="137">
        <f t="shared" si="196"/>
        <v>-0.98896589641605992</v>
      </c>
      <c r="F200" s="137">
        <f t="shared" si="196"/>
        <v>-0.64572152349405876</v>
      </c>
      <c r="G200" s="137">
        <f t="shared" si="196"/>
        <v>-1.0010495364939329</v>
      </c>
      <c r="H200" s="137">
        <f t="shared" si="196"/>
        <v>-0.32215200585393688</v>
      </c>
      <c r="I200" s="137">
        <f t="shared" si="196"/>
        <v>-0.79654595397207917</v>
      </c>
      <c r="J200" s="137">
        <f t="shared" si="196"/>
        <v>-1.5754640259081629</v>
      </c>
      <c r="K200" s="137">
        <f t="shared" si="196"/>
        <v>-0.76379967194282372</v>
      </c>
      <c r="L200" s="137">
        <f t="shared" si="196"/>
        <v>-0.98499040901817914</v>
      </c>
      <c r="M200" s="137">
        <f t="shared" si="196"/>
        <v>-4.7595561522052687E-2</v>
      </c>
      <c r="N200" s="138">
        <f t="shared" si="196"/>
        <v>28.730946727681854</v>
      </c>
      <c r="O200" s="135"/>
      <c r="P200" s="9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  <c r="DK200" s="87"/>
      <c r="DL200" s="87"/>
      <c r="DM200" s="87"/>
      <c r="DN200" s="87"/>
      <c r="DO200" s="87"/>
      <c r="DP200" s="87"/>
      <c r="DQ200" s="87"/>
      <c r="DR200" s="87"/>
      <c r="DS200" s="87"/>
      <c r="DT200" s="87"/>
      <c r="DU200" s="87"/>
      <c r="DV200" s="87"/>
      <c r="DW200" s="87"/>
      <c r="DX200" s="87"/>
      <c r="DY200" s="87"/>
      <c r="DZ200" s="87"/>
      <c r="EA200" s="87"/>
      <c r="EB200" s="87"/>
      <c r="EC200" s="87"/>
      <c r="ED200" s="87"/>
      <c r="EE200" s="87"/>
      <c r="EF200" s="87"/>
      <c r="EG200" s="87"/>
      <c r="EH200" s="87"/>
    </row>
    <row r="201" spans="1:138" s="88" customFormat="1" ht="13.5" hidden="1" thickBot="1" x14ac:dyDescent="0.25">
      <c r="A201" s="130"/>
      <c r="B201" s="148" t="s">
        <v>17</v>
      </c>
      <c r="C201" s="136">
        <f t="shared" ref="C201:N201" si="197">IF(C200&gt;=0,+C197,+C196+ABS(C200))</f>
        <v>109.3642505496978</v>
      </c>
      <c r="D201" s="137">
        <f t="shared" si="197"/>
        <v>105.44615909484752</v>
      </c>
      <c r="E201" s="137">
        <f t="shared" si="197"/>
        <v>73.988965896416062</v>
      </c>
      <c r="F201" s="137">
        <f t="shared" si="197"/>
        <v>61.645721523494061</v>
      </c>
      <c r="G201" s="137">
        <f t="shared" si="197"/>
        <v>33.00104953649393</v>
      </c>
      <c r="H201" s="137">
        <f t="shared" si="197"/>
        <v>9.3221520058539369</v>
      </c>
      <c r="I201" s="137">
        <f t="shared" si="197"/>
        <v>3.2965459539720792</v>
      </c>
      <c r="J201" s="137">
        <f t="shared" si="197"/>
        <v>2.5754640259081629</v>
      </c>
      <c r="K201" s="137">
        <f t="shared" si="197"/>
        <v>21.763799671942824</v>
      </c>
      <c r="L201" s="137">
        <f t="shared" si="197"/>
        <v>34.984990409018181</v>
      </c>
      <c r="M201" s="137">
        <f t="shared" si="197"/>
        <v>98.047595561522058</v>
      </c>
      <c r="N201" s="138">
        <f t="shared" si="197"/>
        <v>118.26905327231815</v>
      </c>
      <c r="O201" s="129">
        <f>SUM(C201:N201)</f>
        <v>671.70574750148478</v>
      </c>
      <c r="P201" s="9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  <c r="DK201" s="87"/>
      <c r="DL201" s="87"/>
      <c r="DM201" s="87"/>
      <c r="DN201" s="87"/>
      <c r="DO201" s="87"/>
      <c r="DP201" s="87"/>
      <c r="DQ201" s="87"/>
      <c r="DR201" s="87"/>
      <c r="DS201" s="87"/>
      <c r="DT201" s="87"/>
      <c r="DU201" s="87"/>
      <c r="DV201" s="87"/>
      <c r="DW201" s="87"/>
      <c r="DX201" s="87"/>
      <c r="DY201" s="87"/>
      <c r="DZ201" s="87"/>
      <c r="EA201" s="87"/>
      <c r="EB201" s="87"/>
      <c r="EC201" s="87"/>
      <c r="ED201" s="87"/>
      <c r="EE201" s="87"/>
      <c r="EF201" s="87"/>
      <c r="EG201" s="87"/>
      <c r="EH201" s="87"/>
    </row>
    <row r="202" spans="1:138" s="88" customFormat="1" ht="13.5" hidden="1" thickBot="1" x14ac:dyDescent="0.25">
      <c r="A202" s="130"/>
      <c r="B202" s="147" t="s">
        <v>18</v>
      </c>
      <c r="C202" s="136">
        <f>IF((+N191+C198)&gt;$M$5,(N191+ABS(C198))-$M$5,0)</f>
        <v>0</v>
      </c>
      <c r="D202" s="137">
        <f t="shared" ref="D202:N202" si="198">IF((+C199+D198)&gt;$M$5,(C199+ABS(D198))-$M$5,0)</f>
        <v>0</v>
      </c>
      <c r="E202" s="137">
        <f t="shared" si="198"/>
        <v>0</v>
      </c>
      <c r="F202" s="137">
        <f t="shared" si="198"/>
        <v>0</v>
      </c>
      <c r="G202" s="137">
        <f t="shared" si="198"/>
        <v>0</v>
      </c>
      <c r="H202" s="137">
        <f t="shared" si="198"/>
        <v>0</v>
      </c>
      <c r="I202" s="137">
        <f t="shared" si="198"/>
        <v>0</v>
      </c>
      <c r="J202" s="137">
        <f t="shared" si="198"/>
        <v>0</v>
      </c>
      <c r="K202" s="137">
        <f t="shared" si="198"/>
        <v>0</v>
      </c>
      <c r="L202" s="137">
        <f t="shared" si="198"/>
        <v>0</v>
      </c>
      <c r="M202" s="137">
        <f t="shared" si="198"/>
        <v>0</v>
      </c>
      <c r="N202" s="138">
        <f t="shared" si="198"/>
        <v>0</v>
      </c>
      <c r="O202" s="129">
        <f>SUM(C202:N202)</f>
        <v>0</v>
      </c>
      <c r="P202" s="9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  <c r="DK202" s="87"/>
      <c r="DL202" s="87"/>
      <c r="DM202" s="87"/>
      <c r="DN202" s="87"/>
      <c r="DO202" s="87"/>
      <c r="DP202" s="87"/>
      <c r="DQ202" s="87"/>
      <c r="DR202" s="87"/>
      <c r="DS202" s="87"/>
      <c r="DT202" s="87"/>
      <c r="DU202" s="87"/>
      <c r="DV202" s="87"/>
      <c r="DW202" s="87"/>
      <c r="DX202" s="87"/>
      <c r="DY202" s="87"/>
      <c r="DZ202" s="87"/>
      <c r="EA202" s="87"/>
      <c r="EB202" s="87"/>
      <c r="EC202" s="87"/>
      <c r="ED202" s="87"/>
      <c r="EE202" s="87"/>
      <c r="EF202" s="87"/>
      <c r="EG202" s="87"/>
      <c r="EH202" s="87"/>
    </row>
    <row r="203" spans="1:138" s="88" customFormat="1" ht="13.5" hidden="1" thickBot="1" x14ac:dyDescent="0.25">
      <c r="A203" s="130"/>
      <c r="B203" s="147" t="s">
        <v>19</v>
      </c>
      <c r="C203" s="136">
        <f>C197-C201</f>
        <v>6.8661464245218156</v>
      </c>
      <c r="D203" s="137">
        <f>D197-D201</f>
        <v>8.7633776403229433</v>
      </c>
      <c r="E203" s="137">
        <f t="shared" ref="E203:N203" si="199">E197-E201</f>
        <v>20.990463153240455</v>
      </c>
      <c r="F203" s="137">
        <f t="shared" si="199"/>
        <v>15.055765115504343</v>
      </c>
      <c r="G203" s="137">
        <f t="shared" si="199"/>
        <v>25.929001354657032</v>
      </c>
      <c r="H203" s="137">
        <f t="shared" si="199"/>
        <v>9.1342993454606081</v>
      </c>
      <c r="I203" s="137">
        <f t="shared" si="199"/>
        <v>24.594704697238708</v>
      </c>
      <c r="J203" s="137">
        <f t="shared" si="199"/>
        <v>60.018205312959218</v>
      </c>
      <c r="K203" s="137">
        <f t="shared" si="199"/>
        <v>37.166251219208135</v>
      </c>
      <c r="L203" s="137">
        <f t="shared" si="199"/>
        <v>60.913702031721428</v>
      </c>
      <c r="M203" s="137">
        <f t="shared" si="199"/>
        <v>3.4600386922557789</v>
      </c>
      <c r="N203" s="138">
        <f t="shared" si="199"/>
        <v>0</v>
      </c>
      <c r="O203" s="143">
        <f>SUM(C203:N203)</f>
        <v>272.89195498709046</v>
      </c>
      <c r="P203" s="95">
        <f>(100*O202-60*O203)/O197</f>
        <v>-17.333852555525841</v>
      </c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  <c r="DK203" s="87"/>
      <c r="DL203" s="87"/>
      <c r="DM203" s="87"/>
      <c r="DN203" s="87"/>
      <c r="DO203" s="87"/>
      <c r="DP203" s="87"/>
      <c r="DQ203" s="87"/>
      <c r="DR203" s="87"/>
      <c r="DS203" s="87"/>
      <c r="DT203" s="87"/>
      <c r="DU203" s="87"/>
      <c r="DV203" s="87"/>
      <c r="DW203" s="87"/>
      <c r="DX203" s="87"/>
      <c r="DY203" s="87"/>
      <c r="DZ203" s="87"/>
      <c r="EA203" s="87"/>
      <c r="EB203" s="87"/>
      <c r="EC203" s="87"/>
      <c r="ED203" s="87"/>
      <c r="EE203" s="87"/>
      <c r="EF203" s="87"/>
      <c r="EG203" s="87"/>
      <c r="EH203" s="87"/>
    </row>
    <row r="204" spans="1:138" s="88" customFormat="1" ht="13.5" hidden="1" thickBot="1" x14ac:dyDescent="0.25">
      <c r="A204" s="144"/>
      <c r="B204" s="124" t="s">
        <v>13</v>
      </c>
      <c r="C204" s="145">
        <f t="shared" ref="C204:N204" si="200">R95</f>
        <v>153</v>
      </c>
      <c r="D204" s="145">
        <f t="shared" si="200"/>
        <v>99</v>
      </c>
      <c r="E204" s="145">
        <f t="shared" si="200"/>
        <v>122</v>
      </c>
      <c r="F204" s="145">
        <f t="shared" si="200"/>
        <v>9</v>
      </c>
      <c r="G204" s="145">
        <f t="shared" si="200"/>
        <v>8</v>
      </c>
      <c r="H204" s="145">
        <f t="shared" si="200"/>
        <v>1</v>
      </c>
      <c r="I204" s="145">
        <f t="shared" si="200"/>
        <v>2.5</v>
      </c>
      <c r="J204" s="145">
        <f t="shared" si="200"/>
        <v>4</v>
      </c>
      <c r="K204" s="145">
        <f t="shared" si="200"/>
        <v>4</v>
      </c>
      <c r="L204" s="145">
        <f t="shared" si="200"/>
        <v>3</v>
      </c>
      <c r="M204" s="145">
        <f t="shared" si="200"/>
        <v>23</v>
      </c>
      <c r="N204" s="145">
        <f t="shared" si="200"/>
        <v>100</v>
      </c>
      <c r="O204" s="126">
        <f>SUM(C204:N204)</f>
        <v>528.5</v>
      </c>
      <c r="P204" s="9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  <c r="DK204" s="87"/>
      <c r="DL204" s="87"/>
      <c r="DM204" s="87"/>
      <c r="DN204" s="87"/>
      <c r="DO204" s="87"/>
      <c r="DP204" s="87"/>
      <c r="DQ204" s="87"/>
      <c r="DR204" s="87"/>
      <c r="DS204" s="87"/>
      <c r="DT204" s="87"/>
      <c r="DU204" s="87"/>
      <c r="DV204" s="87"/>
      <c r="DW204" s="87"/>
      <c r="DX204" s="87"/>
      <c r="DY204" s="87"/>
      <c r="DZ204" s="87"/>
      <c r="EA204" s="87"/>
      <c r="EB204" s="87"/>
      <c r="EC204" s="87"/>
      <c r="ED204" s="87"/>
      <c r="EE204" s="87"/>
      <c r="EF204" s="87"/>
      <c r="EG204" s="87"/>
      <c r="EH204" s="87"/>
    </row>
    <row r="205" spans="1:138" s="88" customFormat="1" ht="13.5" hidden="1" thickBot="1" x14ac:dyDescent="0.25">
      <c r="A205" s="127">
        <f>P95</f>
        <v>1997</v>
      </c>
      <c r="B205" s="124" t="s">
        <v>14</v>
      </c>
      <c r="C205" s="129">
        <f t="shared" ref="C205:N205" si="201">C63</f>
        <v>124.49181121190439</v>
      </c>
      <c r="D205" s="129">
        <f t="shared" si="201"/>
        <v>96.822401324782959</v>
      </c>
      <c r="E205" s="129">
        <f t="shared" si="201"/>
        <v>93.154238040114166</v>
      </c>
      <c r="F205" s="129">
        <f t="shared" si="201"/>
        <v>79.192662048862175</v>
      </c>
      <c r="G205" s="129">
        <f t="shared" si="201"/>
        <v>55.377347032091549</v>
      </c>
      <c r="H205" s="129">
        <f t="shared" si="201"/>
        <v>37.530526288039262</v>
      </c>
      <c r="I205" s="129">
        <f t="shared" si="201"/>
        <v>47.951676574763312</v>
      </c>
      <c r="J205" s="129">
        <f t="shared" si="201"/>
        <v>51.935529355660123</v>
      </c>
      <c r="K205" s="129">
        <f t="shared" si="201"/>
        <v>84.294951754530771</v>
      </c>
      <c r="L205" s="129">
        <f t="shared" si="201"/>
        <v>104.3721310342241</v>
      </c>
      <c r="M205" s="129">
        <f t="shared" si="201"/>
        <v>113.20577973649297</v>
      </c>
      <c r="N205" s="129">
        <f t="shared" si="201"/>
        <v>136.31632498095462</v>
      </c>
      <c r="O205" s="129">
        <f>SUM(C205:N205)</f>
        <v>1024.6453793824205</v>
      </c>
      <c r="P205" s="9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  <c r="DK205" s="87"/>
      <c r="DL205" s="87"/>
      <c r="DM205" s="87"/>
      <c r="DN205" s="87"/>
      <c r="DO205" s="87"/>
      <c r="DP205" s="87"/>
      <c r="DQ205" s="87"/>
      <c r="DR205" s="87"/>
      <c r="DS205" s="87"/>
      <c r="DT205" s="87"/>
      <c r="DU205" s="87"/>
      <c r="DV205" s="87"/>
      <c r="DW205" s="87"/>
      <c r="DX205" s="87"/>
      <c r="DY205" s="87"/>
      <c r="DZ205" s="87"/>
      <c r="EA205" s="87"/>
      <c r="EB205" s="87"/>
      <c r="EC205" s="87"/>
      <c r="ED205" s="87"/>
      <c r="EE205" s="87"/>
      <c r="EF205" s="87"/>
      <c r="EG205" s="87"/>
      <c r="EH205" s="87"/>
    </row>
    <row r="206" spans="1:138" s="88" customFormat="1" ht="13.5" hidden="1" thickBot="1" x14ac:dyDescent="0.25">
      <c r="A206" s="130"/>
      <c r="B206" s="131" t="s">
        <v>27</v>
      </c>
      <c r="C206" s="136">
        <f t="shared" ref="C206:N206" si="202">C204-C205</f>
        <v>28.508188788095609</v>
      </c>
      <c r="D206" s="137">
        <f t="shared" si="202"/>
        <v>2.1775986752170411</v>
      </c>
      <c r="E206" s="137">
        <f t="shared" si="202"/>
        <v>28.845761959885834</v>
      </c>
      <c r="F206" s="137">
        <f t="shared" si="202"/>
        <v>-70.192662048862175</v>
      </c>
      <c r="G206" s="137">
        <f t="shared" si="202"/>
        <v>-47.377347032091549</v>
      </c>
      <c r="H206" s="137">
        <f t="shared" si="202"/>
        <v>-36.530526288039262</v>
      </c>
      <c r="I206" s="137">
        <f t="shared" si="202"/>
        <v>-45.451676574763312</v>
      </c>
      <c r="J206" s="137">
        <f t="shared" si="202"/>
        <v>-47.935529355660123</v>
      </c>
      <c r="K206" s="137">
        <f t="shared" si="202"/>
        <v>-80.294951754530771</v>
      </c>
      <c r="L206" s="137">
        <f t="shared" si="202"/>
        <v>-101.3721310342241</v>
      </c>
      <c r="M206" s="137">
        <f t="shared" si="202"/>
        <v>-90.205779736492971</v>
      </c>
      <c r="N206" s="138">
        <f t="shared" si="202"/>
        <v>-36.316324980954619</v>
      </c>
      <c r="O206" s="135"/>
      <c r="P206" s="9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  <c r="DK206" s="87"/>
      <c r="DL206" s="87"/>
      <c r="DM206" s="87"/>
      <c r="DN206" s="87"/>
      <c r="DO206" s="87"/>
      <c r="DP206" s="87"/>
      <c r="DQ206" s="87"/>
      <c r="DR206" s="87"/>
      <c r="DS206" s="87"/>
      <c r="DT206" s="87"/>
      <c r="DU206" s="87"/>
      <c r="DV206" s="87"/>
      <c r="DW206" s="87"/>
      <c r="DX206" s="87"/>
      <c r="DY206" s="87"/>
      <c r="DZ206" s="87"/>
      <c r="EA206" s="87"/>
      <c r="EB206" s="87"/>
      <c r="EC206" s="87"/>
      <c r="ED206" s="87"/>
      <c r="EE206" s="87"/>
      <c r="EF206" s="87"/>
      <c r="EG206" s="87"/>
      <c r="EH206" s="87"/>
    </row>
    <row r="207" spans="1:138" s="88" customFormat="1" ht="13.5" hidden="1" thickBot="1" x14ac:dyDescent="0.25">
      <c r="A207" s="130"/>
      <c r="B207" s="147" t="s">
        <v>15</v>
      </c>
      <c r="C207" s="136">
        <f>IF(C206&lt;0,N199*EXP(C206/$M$5),IF((C206+N199)&gt;$M$5,+$M$5,C206+N199))</f>
        <v>60.064922262115559</v>
      </c>
      <c r="D207" s="137">
        <f t="shared" ref="D207:N207" si="203">IF(D206&lt;0,C207*EXP(D206/$M$5),IF((D206+C207)&gt;$M$5,+$M$5,D206+C207))</f>
        <v>62.2425209373326</v>
      </c>
      <c r="E207" s="137">
        <f t="shared" si="203"/>
        <v>91.088282897218434</v>
      </c>
      <c r="F207" s="137">
        <f t="shared" si="203"/>
        <v>65.207755177530316</v>
      </c>
      <c r="G207" s="137">
        <f t="shared" si="203"/>
        <v>52.037884003837824</v>
      </c>
      <c r="H207" s="137">
        <f t="shared" si="203"/>
        <v>43.729245198318814</v>
      </c>
      <c r="I207" s="137">
        <f t="shared" si="203"/>
        <v>35.218818268708361</v>
      </c>
      <c r="J207" s="137">
        <f t="shared" si="203"/>
        <v>28.03114249742924</v>
      </c>
      <c r="K207" s="137">
        <f t="shared" si="203"/>
        <v>19.124289162301501</v>
      </c>
      <c r="L207" s="137">
        <f t="shared" si="203"/>
        <v>11.801596011547094</v>
      </c>
      <c r="M207" s="137">
        <f t="shared" si="203"/>
        <v>7.6804907546475558</v>
      </c>
      <c r="N207" s="138">
        <f t="shared" si="203"/>
        <v>6.46077038030226</v>
      </c>
      <c r="O207" s="135"/>
      <c r="P207" s="9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  <c r="DK207" s="87"/>
      <c r="DL207" s="87"/>
      <c r="DM207" s="87"/>
      <c r="DN207" s="87"/>
      <c r="DO207" s="87"/>
      <c r="DP207" s="87"/>
      <c r="DQ207" s="87"/>
      <c r="DR207" s="87"/>
      <c r="DS207" s="87"/>
      <c r="DT207" s="87"/>
      <c r="DU207" s="87"/>
      <c r="DV207" s="87"/>
      <c r="DW207" s="87"/>
      <c r="DX207" s="87"/>
      <c r="DY207" s="87"/>
      <c r="DZ207" s="87"/>
      <c r="EA207" s="87"/>
      <c r="EB207" s="87"/>
      <c r="EC207" s="87"/>
      <c r="ED207" s="87"/>
      <c r="EE207" s="87"/>
      <c r="EF207" s="87"/>
      <c r="EG207" s="87"/>
      <c r="EH207" s="87"/>
    </row>
    <row r="208" spans="1:138" s="88" customFormat="1" ht="13.5" hidden="1" thickBot="1" x14ac:dyDescent="0.25">
      <c r="A208" s="130"/>
      <c r="B208" s="147" t="s">
        <v>16</v>
      </c>
      <c r="C208" s="136">
        <f>C207-N199</f>
        <v>28.508188788095612</v>
      </c>
      <c r="D208" s="137">
        <f t="shared" ref="D208:N208" si="204">D207-C207</f>
        <v>2.1775986752170411</v>
      </c>
      <c r="E208" s="137">
        <f t="shared" si="204"/>
        <v>28.845761959885834</v>
      </c>
      <c r="F208" s="137">
        <f t="shared" si="204"/>
        <v>-25.880527719688118</v>
      </c>
      <c r="G208" s="137">
        <f t="shared" si="204"/>
        <v>-13.169871173692492</v>
      </c>
      <c r="H208" s="137">
        <f t="shared" si="204"/>
        <v>-8.3086388055190099</v>
      </c>
      <c r="I208" s="137">
        <f t="shared" si="204"/>
        <v>-8.5104269296104533</v>
      </c>
      <c r="J208" s="137">
        <f t="shared" si="204"/>
        <v>-7.1876757712791211</v>
      </c>
      <c r="K208" s="137">
        <f t="shared" si="204"/>
        <v>-8.9068533351277388</v>
      </c>
      <c r="L208" s="137">
        <f t="shared" si="204"/>
        <v>-7.3226931507544073</v>
      </c>
      <c r="M208" s="137">
        <f t="shared" si="204"/>
        <v>-4.1211052568995381</v>
      </c>
      <c r="N208" s="138">
        <f t="shared" si="204"/>
        <v>-1.2197203743452958</v>
      </c>
      <c r="O208" s="135"/>
      <c r="P208" s="9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  <c r="DK208" s="87"/>
      <c r="DL208" s="87"/>
      <c r="DM208" s="87"/>
      <c r="DN208" s="87"/>
      <c r="DO208" s="87"/>
      <c r="DP208" s="87"/>
      <c r="DQ208" s="87"/>
      <c r="DR208" s="87"/>
      <c r="DS208" s="87"/>
      <c r="DT208" s="87"/>
      <c r="DU208" s="87"/>
      <c r="DV208" s="87"/>
      <c r="DW208" s="87"/>
      <c r="DX208" s="87"/>
      <c r="DY208" s="87"/>
      <c r="DZ208" s="87"/>
      <c r="EA208" s="87"/>
      <c r="EB208" s="87"/>
      <c r="EC208" s="87"/>
      <c r="ED208" s="87"/>
      <c r="EE208" s="87"/>
      <c r="EF208" s="87"/>
      <c r="EG208" s="87"/>
      <c r="EH208" s="87"/>
    </row>
    <row r="209" spans="1:138" s="88" customFormat="1" ht="13.5" hidden="1" thickBot="1" x14ac:dyDescent="0.25">
      <c r="A209" s="130"/>
      <c r="B209" s="148" t="s">
        <v>17</v>
      </c>
      <c r="C209" s="136">
        <f t="shared" ref="C209:N209" si="205">IF(C208&gt;=0,+C205,+C204+ABS(C208))</f>
        <v>124.49181121190439</v>
      </c>
      <c r="D209" s="137">
        <f t="shared" si="205"/>
        <v>96.822401324782959</v>
      </c>
      <c r="E209" s="137">
        <f t="shared" si="205"/>
        <v>93.154238040114166</v>
      </c>
      <c r="F209" s="137">
        <f t="shared" si="205"/>
        <v>34.880527719688118</v>
      </c>
      <c r="G209" s="137">
        <f t="shared" si="205"/>
        <v>21.169871173692492</v>
      </c>
      <c r="H209" s="137">
        <f t="shared" si="205"/>
        <v>9.3086388055190099</v>
      </c>
      <c r="I209" s="137">
        <f t="shared" si="205"/>
        <v>11.010426929610453</v>
      </c>
      <c r="J209" s="137">
        <f t="shared" si="205"/>
        <v>11.187675771279121</v>
      </c>
      <c r="K209" s="137">
        <f t="shared" si="205"/>
        <v>12.906853335127739</v>
      </c>
      <c r="L209" s="137">
        <f t="shared" si="205"/>
        <v>10.322693150754407</v>
      </c>
      <c r="M209" s="137">
        <f t="shared" si="205"/>
        <v>27.12110525689954</v>
      </c>
      <c r="N209" s="138">
        <f t="shared" si="205"/>
        <v>101.2197203743453</v>
      </c>
      <c r="O209" s="129">
        <f>SUM(C209:N209)</f>
        <v>553.59596309371773</v>
      </c>
      <c r="P209" s="9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  <c r="DK209" s="87"/>
      <c r="DL209" s="87"/>
      <c r="DM209" s="87"/>
      <c r="DN209" s="87"/>
      <c r="DO209" s="87"/>
      <c r="DP209" s="87"/>
      <c r="DQ209" s="87"/>
      <c r="DR209" s="87"/>
      <c r="DS209" s="87"/>
      <c r="DT209" s="87"/>
      <c r="DU209" s="87"/>
      <c r="DV209" s="87"/>
      <c r="DW209" s="87"/>
      <c r="DX209" s="87"/>
      <c r="DY209" s="87"/>
      <c r="DZ209" s="87"/>
      <c r="EA209" s="87"/>
      <c r="EB209" s="87"/>
      <c r="EC209" s="87"/>
      <c r="ED209" s="87"/>
      <c r="EE209" s="87"/>
      <c r="EF209" s="87"/>
      <c r="EG209" s="87"/>
      <c r="EH209" s="87"/>
    </row>
    <row r="210" spans="1:138" s="88" customFormat="1" ht="13.5" hidden="1" thickBot="1" x14ac:dyDescent="0.25">
      <c r="A210" s="130"/>
      <c r="B210" s="147" t="s">
        <v>18</v>
      </c>
      <c r="C210" s="136">
        <f>IF((+N199+C206)&gt;$M$5,(N199+ABS(C206))-$M$5,0)</f>
        <v>0</v>
      </c>
      <c r="D210" s="137">
        <f t="shared" ref="D210:N210" si="206">IF((+C207+D206)&gt;$M$5,(C207+ABS(D206))-$M$5,0)</f>
        <v>0</v>
      </c>
      <c r="E210" s="137">
        <f t="shared" si="206"/>
        <v>0</v>
      </c>
      <c r="F210" s="137">
        <f t="shared" si="206"/>
        <v>0</v>
      </c>
      <c r="G210" s="137">
        <f t="shared" si="206"/>
        <v>0</v>
      </c>
      <c r="H210" s="137">
        <f t="shared" si="206"/>
        <v>0</v>
      </c>
      <c r="I210" s="137">
        <f t="shared" si="206"/>
        <v>0</v>
      </c>
      <c r="J210" s="137">
        <f t="shared" si="206"/>
        <v>0</v>
      </c>
      <c r="K210" s="137">
        <f t="shared" si="206"/>
        <v>0</v>
      </c>
      <c r="L210" s="137">
        <f t="shared" si="206"/>
        <v>0</v>
      </c>
      <c r="M210" s="137">
        <f t="shared" si="206"/>
        <v>0</v>
      </c>
      <c r="N210" s="138">
        <f t="shared" si="206"/>
        <v>0</v>
      </c>
      <c r="O210" s="129">
        <f>SUM(C210:N210)</f>
        <v>0</v>
      </c>
      <c r="P210" s="9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  <c r="DK210" s="87"/>
      <c r="DL210" s="87"/>
      <c r="DM210" s="87"/>
      <c r="DN210" s="87"/>
      <c r="DO210" s="87"/>
      <c r="DP210" s="87"/>
      <c r="DQ210" s="87"/>
      <c r="DR210" s="87"/>
      <c r="DS210" s="87"/>
      <c r="DT210" s="87"/>
      <c r="DU210" s="87"/>
      <c r="DV210" s="87"/>
      <c r="DW210" s="87"/>
      <c r="DX210" s="87"/>
      <c r="DY210" s="87"/>
      <c r="DZ210" s="87"/>
      <c r="EA210" s="87"/>
      <c r="EB210" s="87"/>
      <c r="EC210" s="87"/>
      <c r="ED210" s="87"/>
      <c r="EE210" s="87"/>
      <c r="EF210" s="87"/>
      <c r="EG210" s="87"/>
      <c r="EH210" s="87"/>
    </row>
    <row r="211" spans="1:138" s="88" customFormat="1" ht="13.5" hidden="1" thickBot="1" x14ac:dyDescent="0.25">
      <c r="A211" s="130"/>
      <c r="B211" s="147" t="s">
        <v>19</v>
      </c>
      <c r="C211" s="136">
        <f>C205-C209</f>
        <v>0</v>
      </c>
      <c r="D211" s="137">
        <f>D205-D209</f>
        <v>0</v>
      </c>
      <c r="E211" s="137">
        <f t="shared" ref="E211:N211" si="207">E205-E209</f>
        <v>0</v>
      </c>
      <c r="F211" s="137">
        <f t="shared" si="207"/>
        <v>44.312134329174057</v>
      </c>
      <c r="G211" s="137">
        <f t="shared" si="207"/>
        <v>34.207475858399057</v>
      </c>
      <c r="H211" s="137">
        <f t="shared" si="207"/>
        <v>28.221887482520252</v>
      </c>
      <c r="I211" s="137">
        <f t="shared" si="207"/>
        <v>36.941249645152858</v>
      </c>
      <c r="J211" s="137">
        <f t="shared" si="207"/>
        <v>40.747853584381005</v>
      </c>
      <c r="K211" s="137">
        <f t="shared" si="207"/>
        <v>71.388098419403036</v>
      </c>
      <c r="L211" s="137">
        <f t="shared" si="207"/>
        <v>94.049437883469693</v>
      </c>
      <c r="M211" s="137">
        <f t="shared" si="207"/>
        <v>86.084674479593431</v>
      </c>
      <c r="N211" s="138">
        <f t="shared" si="207"/>
        <v>35.096604606609318</v>
      </c>
      <c r="O211" s="143">
        <f>SUM(C211:N211)</f>
        <v>471.04941628870273</v>
      </c>
      <c r="P211" s="95">
        <f>(100*O210-60*O211)/O205</f>
        <v>-27.583167353330538</v>
      </c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  <c r="DK211" s="87"/>
      <c r="DL211" s="87"/>
      <c r="DM211" s="87"/>
      <c r="DN211" s="87"/>
      <c r="DO211" s="87"/>
      <c r="DP211" s="87"/>
      <c r="DQ211" s="87"/>
      <c r="DR211" s="87"/>
      <c r="DS211" s="87"/>
      <c r="DT211" s="87"/>
      <c r="DU211" s="87"/>
      <c r="DV211" s="87"/>
      <c r="DW211" s="87"/>
      <c r="DX211" s="87"/>
      <c r="DY211" s="87"/>
      <c r="DZ211" s="87"/>
      <c r="EA211" s="87"/>
      <c r="EB211" s="87"/>
      <c r="EC211" s="87"/>
      <c r="ED211" s="87"/>
      <c r="EE211" s="87"/>
      <c r="EF211" s="87"/>
      <c r="EG211" s="87"/>
      <c r="EH211" s="87"/>
    </row>
    <row r="212" spans="1:138" s="88" customFormat="1" ht="13.5" hidden="1" thickBot="1" x14ac:dyDescent="0.25">
      <c r="A212" s="144"/>
      <c r="B212" s="124" t="s">
        <v>13</v>
      </c>
      <c r="C212" s="145">
        <f t="shared" ref="C212:N212" si="208">R96</f>
        <v>201</v>
      </c>
      <c r="D212" s="145">
        <f t="shared" si="208"/>
        <v>38</v>
      </c>
      <c r="E212" s="145">
        <f t="shared" si="208"/>
        <v>84</v>
      </c>
      <c r="F212" s="145">
        <f t="shared" si="208"/>
        <v>32</v>
      </c>
      <c r="G212" s="145">
        <f t="shared" si="208"/>
        <v>3</v>
      </c>
      <c r="H212" s="145">
        <f t="shared" si="208"/>
        <v>4</v>
      </c>
      <c r="I212" s="145">
        <f t="shared" si="208"/>
        <v>2</v>
      </c>
      <c r="J212" s="145">
        <f t="shared" si="208"/>
        <v>3</v>
      </c>
      <c r="K212" s="145">
        <f t="shared" si="208"/>
        <v>2.5</v>
      </c>
      <c r="L212" s="145">
        <f t="shared" si="208"/>
        <v>102</v>
      </c>
      <c r="M212" s="145">
        <f t="shared" si="208"/>
        <v>61</v>
      </c>
      <c r="N212" s="145">
        <f t="shared" si="208"/>
        <v>87</v>
      </c>
      <c r="O212" s="126">
        <f>SUM(C212:N212)</f>
        <v>619.5</v>
      </c>
      <c r="P212" s="9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  <c r="DK212" s="87"/>
      <c r="DL212" s="87"/>
      <c r="DM212" s="87"/>
      <c r="DN212" s="87"/>
      <c r="DO212" s="87"/>
      <c r="DP212" s="87"/>
      <c r="DQ212" s="87"/>
      <c r="DR212" s="87"/>
      <c r="DS212" s="87"/>
      <c r="DT212" s="87"/>
      <c r="DU212" s="87"/>
      <c r="DV212" s="87"/>
      <c r="DW212" s="87"/>
      <c r="DX212" s="87"/>
      <c r="DY212" s="87"/>
      <c r="DZ212" s="87"/>
      <c r="EA212" s="87"/>
      <c r="EB212" s="87"/>
      <c r="EC212" s="87"/>
      <c r="ED212" s="87"/>
      <c r="EE212" s="87"/>
      <c r="EF212" s="87"/>
      <c r="EG212" s="87"/>
      <c r="EH212" s="87"/>
    </row>
    <row r="213" spans="1:138" s="88" customFormat="1" ht="13.5" hidden="1" thickBot="1" x14ac:dyDescent="0.25">
      <c r="A213" s="127">
        <f>P96</f>
        <v>1998</v>
      </c>
      <c r="B213" s="124" t="s">
        <v>14</v>
      </c>
      <c r="C213" s="129">
        <f t="shared" ref="C213:N213" si="209">C64</f>
        <v>121.36040811519388</v>
      </c>
      <c r="D213" s="129">
        <f t="shared" si="209"/>
        <v>103.41285195632142</v>
      </c>
      <c r="E213" s="129">
        <f t="shared" si="209"/>
        <v>92.248310066411136</v>
      </c>
      <c r="F213" s="129">
        <f t="shared" si="209"/>
        <v>67.909123995159334</v>
      </c>
      <c r="G213" s="129">
        <f t="shared" si="209"/>
        <v>51.260469599820482</v>
      </c>
      <c r="H213" s="129">
        <f t="shared" si="209"/>
        <v>36.957385601333016</v>
      </c>
      <c r="I213" s="129">
        <f t="shared" si="209"/>
        <v>45.384434365505278</v>
      </c>
      <c r="J213" s="129">
        <f t="shared" si="209"/>
        <v>44.753703985973985</v>
      </c>
      <c r="K213" s="129">
        <f t="shared" si="209"/>
        <v>61.114910426962844</v>
      </c>
      <c r="L213" s="129">
        <f t="shared" si="209"/>
        <v>97.750555877305317</v>
      </c>
      <c r="M213" s="129">
        <f t="shared" si="209"/>
        <v>97.750555877305317</v>
      </c>
      <c r="N213" s="129">
        <f t="shared" si="209"/>
        <v>114.20953673517046</v>
      </c>
      <c r="O213" s="129">
        <f>SUM(C213:N213)</f>
        <v>934.11224660246251</v>
      </c>
      <c r="P213" s="9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  <c r="DK213" s="87"/>
      <c r="DL213" s="87"/>
      <c r="DM213" s="87"/>
      <c r="DN213" s="87"/>
      <c r="DO213" s="87"/>
      <c r="DP213" s="87"/>
      <c r="DQ213" s="87"/>
      <c r="DR213" s="87"/>
      <c r="DS213" s="87"/>
      <c r="DT213" s="87"/>
      <c r="DU213" s="87"/>
      <c r="DV213" s="87"/>
      <c r="DW213" s="87"/>
      <c r="DX213" s="87"/>
      <c r="DY213" s="87"/>
      <c r="DZ213" s="87"/>
      <c r="EA213" s="87"/>
      <c r="EB213" s="87"/>
      <c r="EC213" s="87"/>
      <c r="ED213" s="87"/>
      <c r="EE213" s="87"/>
      <c r="EF213" s="87"/>
      <c r="EG213" s="87"/>
      <c r="EH213" s="87"/>
    </row>
    <row r="214" spans="1:138" s="88" customFormat="1" ht="13.5" hidden="1" thickBot="1" x14ac:dyDescent="0.25">
      <c r="A214" s="130"/>
      <c r="B214" s="131" t="s">
        <v>27</v>
      </c>
      <c r="C214" s="136">
        <f t="shared" ref="C214:N214" si="210">C212-C213</f>
        <v>79.639591884806123</v>
      </c>
      <c r="D214" s="137">
        <f t="shared" si="210"/>
        <v>-65.412851956321418</v>
      </c>
      <c r="E214" s="137">
        <f t="shared" si="210"/>
        <v>-8.2483100664111362</v>
      </c>
      <c r="F214" s="137">
        <f t="shared" si="210"/>
        <v>-35.909123995159334</v>
      </c>
      <c r="G214" s="137">
        <f t="shared" si="210"/>
        <v>-48.260469599820482</v>
      </c>
      <c r="H214" s="137">
        <f t="shared" si="210"/>
        <v>-32.957385601333016</v>
      </c>
      <c r="I214" s="137">
        <f t="shared" si="210"/>
        <v>-43.384434365505278</v>
      </c>
      <c r="J214" s="137">
        <f t="shared" si="210"/>
        <v>-41.753703985973985</v>
      </c>
      <c r="K214" s="137">
        <f t="shared" si="210"/>
        <v>-58.614910426962844</v>
      </c>
      <c r="L214" s="137">
        <f t="shared" si="210"/>
        <v>4.2494441226946833</v>
      </c>
      <c r="M214" s="137">
        <f t="shared" si="210"/>
        <v>-36.750555877305317</v>
      </c>
      <c r="N214" s="138">
        <f t="shared" si="210"/>
        <v>-27.20953673517046</v>
      </c>
      <c r="O214" s="135"/>
      <c r="P214" s="9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  <c r="DK214" s="87"/>
      <c r="DL214" s="87"/>
      <c r="DM214" s="87"/>
      <c r="DN214" s="87"/>
      <c r="DO214" s="87"/>
      <c r="DP214" s="87"/>
      <c r="DQ214" s="87"/>
      <c r="DR214" s="87"/>
      <c r="DS214" s="87"/>
      <c r="DT214" s="87"/>
      <c r="DU214" s="87"/>
      <c r="DV214" s="87"/>
      <c r="DW214" s="87"/>
      <c r="DX214" s="87"/>
      <c r="DY214" s="87"/>
      <c r="DZ214" s="87"/>
      <c r="EA214" s="87"/>
      <c r="EB214" s="87"/>
      <c r="EC214" s="87"/>
      <c r="ED214" s="87"/>
      <c r="EE214" s="87"/>
      <c r="EF214" s="87"/>
      <c r="EG214" s="87"/>
      <c r="EH214" s="87"/>
    </row>
    <row r="215" spans="1:138" s="88" customFormat="1" ht="13.5" hidden="1" thickBot="1" x14ac:dyDescent="0.25">
      <c r="A215" s="130"/>
      <c r="B215" s="147" t="s">
        <v>15</v>
      </c>
      <c r="C215" s="136">
        <f>IF(C214&lt;0,N207*EXP(C214/$M$5),IF((C214+N207)&gt;$M$5,+$M$5,C214+N207))</f>
        <v>86.100362265108387</v>
      </c>
      <c r="D215" s="137">
        <f t="shared" ref="D215:N215" si="211">IF(D214&lt;0,C215*EXP(D214/$M$5),IF((D214+C215)&gt;$M$5,+$M$5,D214+C215))</f>
        <v>63.056039551519881</v>
      </c>
      <c r="E215" s="137">
        <f t="shared" si="211"/>
        <v>60.627354202743184</v>
      </c>
      <c r="F215" s="137">
        <f t="shared" si="211"/>
        <v>51.098255218032286</v>
      </c>
      <c r="G215" s="137">
        <f t="shared" si="211"/>
        <v>40.606923928019121</v>
      </c>
      <c r="H215" s="137">
        <f t="shared" si="211"/>
        <v>34.708987553838895</v>
      </c>
      <c r="I215" s="137">
        <f t="shared" si="211"/>
        <v>28.230589275455401</v>
      </c>
      <c r="J215" s="137">
        <f t="shared" si="211"/>
        <v>23.140375623799919</v>
      </c>
      <c r="K215" s="137">
        <f t="shared" si="211"/>
        <v>17.504541004059327</v>
      </c>
      <c r="L215" s="137">
        <f t="shared" si="211"/>
        <v>21.75398512675401</v>
      </c>
      <c r="M215" s="137">
        <f t="shared" si="211"/>
        <v>18.261487205506693</v>
      </c>
      <c r="N215" s="138">
        <f t="shared" si="211"/>
        <v>16.042237622951408</v>
      </c>
      <c r="O215" s="135"/>
      <c r="P215" s="9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  <c r="DK215" s="87"/>
      <c r="DL215" s="87"/>
      <c r="DM215" s="87"/>
      <c r="DN215" s="87"/>
      <c r="DO215" s="87"/>
      <c r="DP215" s="87"/>
      <c r="DQ215" s="87"/>
      <c r="DR215" s="87"/>
      <c r="DS215" s="87"/>
      <c r="DT215" s="87"/>
      <c r="DU215" s="87"/>
      <c r="DV215" s="87"/>
      <c r="DW215" s="87"/>
      <c r="DX215" s="87"/>
      <c r="DY215" s="87"/>
      <c r="DZ215" s="87"/>
      <c r="EA215" s="87"/>
      <c r="EB215" s="87"/>
      <c r="EC215" s="87"/>
      <c r="ED215" s="87"/>
      <c r="EE215" s="87"/>
      <c r="EF215" s="87"/>
      <c r="EG215" s="87"/>
      <c r="EH215" s="87"/>
    </row>
    <row r="216" spans="1:138" s="88" customFormat="1" ht="13.5" hidden="1" thickBot="1" x14ac:dyDescent="0.25">
      <c r="A216" s="130"/>
      <c r="B216" s="147" t="s">
        <v>16</v>
      </c>
      <c r="C216" s="136">
        <f>C215-N207</f>
        <v>79.639591884806123</v>
      </c>
      <c r="D216" s="137">
        <f t="shared" ref="D216:N216" si="212">D215-C215</f>
        <v>-23.044322713588507</v>
      </c>
      <c r="E216" s="137">
        <f t="shared" si="212"/>
        <v>-2.4286853487766962</v>
      </c>
      <c r="F216" s="137">
        <f t="shared" si="212"/>
        <v>-9.5290989847108989</v>
      </c>
      <c r="G216" s="137">
        <f t="shared" si="212"/>
        <v>-10.491331290013164</v>
      </c>
      <c r="H216" s="137">
        <f t="shared" si="212"/>
        <v>-5.897936374180226</v>
      </c>
      <c r="I216" s="137">
        <f t="shared" si="212"/>
        <v>-6.4783982783834944</v>
      </c>
      <c r="J216" s="137">
        <f t="shared" si="212"/>
        <v>-5.0902136516554819</v>
      </c>
      <c r="K216" s="137">
        <f t="shared" si="212"/>
        <v>-5.6358346197405922</v>
      </c>
      <c r="L216" s="137">
        <f t="shared" si="212"/>
        <v>4.2494441226946833</v>
      </c>
      <c r="M216" s="137">
        <f t="shared" si="212"/>
        <v>-3.4924979212473168</v>
      </c>
      <c r="N216" s="138">
        <f t="shared" si="212"/>
        <v>-2.2192495825552854</v>
      </c>
      <c r="O216" s="135"/>
      <c r="P216" s="9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  <c r="DK216" s="87"/>
      <c r="DL216" s="87"/>
      <c r="DM216" s="87"/>
      <c r="DN216" s="87"/>
      <c r="DO216" s="87"/>
      <c r="DP216" s="87"/>
      <c r="DQ216" s="87"/>
      <c r="DR216" s="87"/>
      <c r="DS216" s="87"/>
      <c r="DT216" s="87"/>
      <c r="DU216" s="87"/>
      <c r="DV216" s="87"/>
      <c r="DW216" s="87"/>
      <c r="DX216" s="87"/>
      <c r="DY216" s="87"/>
      <c r="DZ216" s="87"/>
      <c r="EA216" s="87"/>
      <c r="EB216" s="87"/>
      <c r="EC216" s="87"/>
      <c r="ED216" s="87"/>
      <c r="EE216" s="87"/>
      <c r="EF216" s="87"/>
      <c r="EG216" s="87"/>
      <c r="EH216" s="87"/>
    </row>
    <row r="217" spans="1:138" s="88" customFormat="1" ht="13.5" hidden="1" thickBot="1" x14ac:dyDescent="0.25">
      <c r="A217" s="130"/>
      <c r="B217" s="148" t="s">
        <v>17</v>
      </c>
      <c r="C217" s="136">
        <f t="shared" ref="C217:N217" si="213">IF(C216&gt;=0,+C213,+C212+ABS(C216))</f>
        <v>121.36040811519388</v>
      </c>
      <c r="D217" s="137">
        <f t="shared" si="213"/>
        <v>61.044322713588507</v>
      </c>
      <c r="E217" s="137">
        <f t="shared" si="213"/>
        <v>86.428685348776696</v>
      </c>
      <c r="F217" s="137">
        <f t="shared" si="213"/>
        <v>41.529098984710899</v>
      </c>
      <c r="G217" s="137">
        <f t="shared" si="213"/>
        <v>13.491331290013164</v>
      </c>
      <c r="H217" s="137">
        <f t="shared" si="213"/>
        <v>9.897936374180226</v>
      </c>
      <c r="I217" s="137">
        <f t="shared" si="213"/>
        <v>8.4783982783834944</v>
      </c>
      <c r="J217" s="137">
        <f t="shared" si="213"/>
        <v>8.0902136516554819</v>
      </c>
      <c r="K217" s="137">
        <f t="shared" si="213"/>
        <v>8.1358346197405922</v>
      </c>
      <c r="L217" s="137">
        <f t="shared" si="213"/>
        <v>97.750555877305317</v>
      </c>
      <c r="M217" s="137">
        <f t="shared" si="213"/>
        <v>64.49249792124732</v>
      </c>
      <c r="N217" s="138">
        <f t="shared" si="213"/>
        <v>89.219249582555278</v>
      </c>
      <c r="O217" s="129">
        <f>SUM(C217:N217)</f>
        <v>609.91853275735093</v>
      </c>
      <c r="P217" s="9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  <c r="DK217" s="87"/>
      <c r="DL217" s="87"/>
      <c r="DM217" s="87"/>
      <c r="DN217" s="87"/>
      <c r="DO217" s="87"/>
      <c r="DP217" s="87"/>
      <c r="DQ217" s="87"/>
      <c r="DR217" s="87"/>
      <c r="DS217" s="87"/>
      <c r="DT217" s="87"/>
      <c r="DU217" s="87"/>
      <c r="DV217" s="87"/>
      <c r="DW217" s="87"/>
      <c r="DX217" s="87"/>
      <c r="DY217" s="87"/>
      <c r="DZ217" s="87"/>
      <c r="EA217" s="87"/>
      <c r="EB217" s="87"/>
      <c r="EC217" s="87"/>
      <c r="ED217" s="87"/>
      <c r="EE217" s="87"/>
      <c r="EF217" s="87"/>
      <c r="EG217" s="87"/>
      <c r="EH217" s="87"/>
    </row>
    <row r="218" spans="1:138" s="88" customFormat="1" ht="13.5" hidden="1" thickBot="1" x14ac:dyDescent="0.25">
      <c r="A218" s="130"/>
      <c r="B218" s="147" t="s">
        <v>18</v>
      </c>
      <c r="C218" s="136">
        <f>IF((+N207+C214)&gt;$M$5,(N207+ABS(C214))-$M$5,0)</f>
        <v>0</v>
      </c>
      <c r="D218" s="137">
        <f t="shared" ref="D218:N218" si="214">IF((+C215+D214)&gt;$M$5,(C215+ABS(D214))-$M$5,0)</f>
        <v>0</v>
      </c>
      <c r="E218" s="137">
        <f t="shared" si="214"/>
        <v>0</v>
      </c>
      <c r="F218" s="137">
        <f t="shared" si="214"/>
        <v>0</v>
      </c>
      <c r="G218" s="137">
        <f t="shared" si="214"/>
        <v>0</v>
      </c>
      <c r="H218" s="137">
        <f t="shared" si="214"/>
        <v>0</v>
      </c>
      <c r="I218" s="137">
        <f t="shared" si="214"/>
        <v>0</v>
      </c>
      <c r="J218" s="137">
        <f t="shared" si="214"/>
        <v>0</v>
      </c>
      <c r="K218" s="137">
        <f t="shared" si="214"/>
        <v>0</v>
      </c>
      <c r="L218" s="137">
        <f t="shared" si="214"/>
        <v>0</v>
      </c>
      <c r="M218" s="137">
        <f t="shared" si="214"/>
        <v>0</v>
      </c>
      <c r="N218" s="138">
        <f t="shared" si="214"/>
        <v>0</v>
      </c>
      <c r="O218" s="129">
        <f>SUM(C218:N218)</f>
        <v>0</v>
      </c>
      <c r="P218" s="9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  <c r="DK218" s="87"/>
      <c r="DL218" s="87"/>
      <c r="DM218" s="87"/>
      <c r="DN218" s="87"/>
      <c r="DO218" s="87"/>
      <c r="DP218" s="87"/>
      <c r="DQ218" s="87"/>
      <c r="DR218" s="87"/>
      <c r="DS218" s="87"/>
      <c r="DT218" s="87"/>
      <c r="DU218" s="87"/>
      <c r="DV218" s="87"/>
      <c r="DW218" s="87"/>
      <c r="DX218" s="87"/>
      <c r="DY218" s="87"/>
      <c r="DZ218" s="87"/>
      <c r="EA218" s="87"/>
      <c r="EB218" s="87"/>
      <c r="EC218" s="87"/>
      <c r="ED218" s="87"/>
      <c r="EE218" s="87"/>
      <c r="EF218" s="87"/>
      <c r="EG218" s="87"/>
      <c r="EH218" s="87"/>
    </row>
    <row r="219" spans="1:138" s="88" customFormat="1" ht="13.5" hidden="1" thickBot="1" x14ac:dyDescent="0.25">
      <c r="A219" s="130"/>
      <c r="B219" s="147" t="s">
        <v>19</v>
      </c>
      <c r="C219" s="136">
        <f>C213-C217</f>
        <v>0</v>
      </c>
      <c r="D219" s="137">
        <f>D213-D217</f>
        <v>42.368529242732912</v>
      </c>
      <c r="E219" s="137">
        <f t="shared" ref="E219:N219" si="215">E213-E217</f>
        <v>5.81962471763444</v>
      </c>
      <c r="F219" s="137">
        <f t="shared" si="215"/>
        <v>26.380025010448435</v>
      </c>
      <c r="G219" s="137">
        <f t="shared" si="215"/>
        <v>37.769138309807317</v>
      </c>
      <c r="H219" s="137">
        <f t="shared" si="215"/>
        <v>27.05944922715279</v>
      </c>
      <c r="I219" s="137">
        <f t="shared" si="215"/>
        <v>36.906036087121784</v>
      </c>
      <c r="J219" s="137">
        <f t="shared" si="215"/>
        <v>36.663490334318503</v>
      </c>
      <c r="K219" s="137">
        <f t="shared" si="215"/>
        <v>52.979075807222252</v>
      </c>
      <c r="L219" s="137">
        <f t="shared" si="215"/>
        <v>0</v>
      </c>
      <c r="M219" s="137">
        <f t="shared" si="215"/>
        <v>33.258057956057996</v>
      </c>
      <c r="N219" s="138">
        <f t="shared" si="215"/>
        <v>24.990287152615181</v>
      </c>
      <c r="O219" s="143">
        <f>SUM(C219:N219)</f>
        <v>324.19371384511157</v>
      </c>
      <c r="P219" s="95">
        <f>(100*O218-60*O219)/O213</f>
        <v>-20.823646089060297</v>
      </c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  <c r="DK219" s="87"/>
      <c r="DL219" s="87"/>
      <c r="DM219" s="87"/>
      <c r="DN219" s="87"/>
      <c r="DO219" s="87"/>
      <c r="DP219" s="87"/>
      <c r="DQ219" s="87"/>
      <c r="DR219" s="87"/>
      <c r="DS219" s="87"/>
      <c r="DT219" s="87"/>
      <c r="DU219" s="87"/>
      <c r="DV219" s="87"/>
      <c r="DW219" s="87"/>
      <c r="DX219" s="87"/>
      <c r="DY219" s="87"/>
      <c r="DZ219" s="87"/>
      <c r="EA219" s="87"/>
      <c r="EB219" s="87"/>
      <c r="EC219" s="87"/>
      <c r="ED219" s="87"/>
      <c r="EE219" s="87"/>
      <c r="EF219" s="87"/>
      <c r="EG219" s="87"/>
      <c r="EH219" s="87"/>
    </row>
    <row r="220" spans="1:138" s="88" customFormat="1" ht="13.5" hidden="1" thickBot="1" x14ac:dyDescent="0.25">
      <c r="A220" s="144"/>
      <c r="B220" s="124" t="s">
        <v>13</v>
      </c>
      <c r="C220" s="145">
        <f t="shared" ref="C220:N220" si="216">R97</f>
        <v>157</v>
      </c>
      <c r="D220" s="145">
        <f t="shared" si="216"/>
        <v>110</v>
      </c>
      <c r="E220" s="145">
        <f t="shared" si="216"/>
        <v>166</v>
      </c>
      <c r="F220" s="145">
        <f t="shared" si="216"/>
        <v>28</v>
      </c>
      <c r="G220" s="145">
        <f t="shared" si="216"/>
        <v>45</v>
      </c>
      <c r="H220" s="145">
        <f t="shared" si="216"/>
        <v>5</v>
      </c>
      <c r="I220" s="145">
        <f t="shared" si="216"/>
        <v>5</v>
      </c>
      <c r="J220" s="145">
        <f t="shared" si="216"/>
        <v>1</v>
      </c>
      <c r="K220" s="145">
        <f t="shared" si="216"/>
        <v>6</v>
      </c>
      <c r="L220" s="145">
        <f t="shared" si="216"/>
        <v>21</v>
      </c>
      <c r="M220" s="145">
        <f t="shared" si="216"/>
        <v>38</v>
      </c>
      <c r="N220" s="145">
        <f t="shared" si="216"/>
        <v>62</v>
      </c>
      <c r="O220" s="126">
        <f>SUM(C220:N220)</f>
        <v>644</v>
      </c>
      <c r="P220" s="9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  <c r="DK220" s="87"/>
      <c r="DL220" s="87"/>
      <c r="DM220" s="87"/>
      <c r="DN220" s="87"/>
      <c r="DO220" s="87"/>
      <c r="DP220" s="87"/>
      <c r="DQ220" s="87"/>
      <c r="DR220" s="87"/>
      <c r="DS220" s="87"/>
      <c r="DT220" s="87"/>
      <c r="DU220" s="87"/>
      <c r="DV220" s="87"/>
      <c r="DW220" s="87"/>
      <c r="DX220" s="87"/>
      <c r="DY220" s="87"/>
      <c r="DZ220" s="87"/>
      <c r="EA220" s="87"/>
      <c r="EB220" s="87"/>
      <c r="EC220" s="87"/>
      <c r="ED220" s="87"/>
      <c r="EE220" s="87"/>
      <c r="EF220" s="87"/>
      <c r="EG220" s="87"/>
      <c r="EH220" s="87"/>
    </row>
    <row r="221" spans="1:138" s="88" customFormat="1" ht="13.5" hidden="1" thickBot="1" x14ac:dyDescent="0.25">
      <c r="A221" s="127">
        <f>P97</f>
        <v>1999</v>
      </c>
      <c r="B221" s="124" t="s">
        <v>14</v>
      </c>
      <c r="C221" s="129">
        <f t="shared" ref="C221:N221" si="217">C65</f>
        <v>99.620202685734668</v>
      </c>
      <c r="D221" s="129">
        <f t="shared" si="217"/>
        <v>114.20953673517046</v>
      </c>
      <c r="E221" s="129">
        <f t="shared" si="217"/>
        <v>99.620202685734668</v>
      </c>
      <c r="F221" s="129">
        <f t="shared" si="217"/>
        <v>57.495661168108782</v>
      </c>
      <c r="G221" s="129">
        <f t="shared" si="217"/>
        <v>51.260469599820482</v>
      </c>
      <c r="H221" s="129">
        <f t="shared" si="217"/>
        <v>36.957385601333016</v>
      </c>
      <c r="I221" s="129">
        <f t="shared" si="217"/>
        <v>26.424076312626724</v>
      </c>
      <c r="J221" s="129">
        <f t="shared" si="217"/>
        <v>55.377347032091549</v>
      </c>
      <c r="K221" s="129">
        <f t="shared" si="217"/>
        <v>103.41285195632142</v>
      </c>
      <c r="L221" s="129">
        <f t="shared" si="217"/>
        <v>101.50763425377784</v>
      </c>
      <c r="M221" s="129">
        <f t="shared" si="217"/>
        <v>103.41285195632142</v>
      </c>
      <c r="N221" s="129">
        <f t="shared" si="217"/>
        <v>137.41798940824339</v>
      </c>
      <c r="O221" s="129">
        <f>SUM(C221:N221)</f>
        <v>986.71620939528452</v>
      </c>
      <c r="P221" s="9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  <c r="DK221" s="87"/>
      <c r="DL221" s="87"/>
      <c r="DM221" s="87"/>
      <c r="DN221" s="87"/>
      <c r="DO221" s="87"/>
      <c r="DP221" s="87"/>
      <c r="DQ221" s="87"/>
      <c r="DR221" s="87"/>
      <c r="DS221" s="87"/>
      <c r="DT221" s="87"/>
      <c r="DU221" s="87"/>
      <c r="DV221" s="87"/>
      <c r="DW221" s="87"/>
      <c r="DX221" s="87"/>
      <c r="DY221" s="87"/>
      <c r="DZ221" s="87"/>
      <c r="EA221" s="87"/>
      <c r="EB221" s="87"/>
      <c r="EC221" s="87"/>
      <c r="ED221" s="87"/>
      <c r="EE221" s="87"/>
      <c r="EF221" s="87"/>
      <c r="EG221" s="87"/>
      <c r="EH221" s="87"/>
    </row>
    <row r="222" spans="1:138" s="88" customFormat="1" ht="13.5" hidden="1" thickBot="1" x14ac:dyDescent="0.25">
      <c r="A222" s="130"/>
      <c r="B222" s="131" t="s">
        <v>27</v>
      </c>
      <c r="C222" s="136">
        <f t="shared" ref="C222:N222" si="218">C220-C221</f>
        <v>57.379797314265332</v>
      </c>
      <c r="D222" s="137">
        <f t="shared" si="218"/>
        <v>-4.2095367351704596</v>
      </c>
      <c r="E222" s="137">
        <f t="shared" si="218"/>
        <v>66.379797314265332</v>
      </c>
      <c r="F222" s="137">
        <f t="shared" si="218"/>
        <v>-29.495661168108782</v>
      </c>
      <c r="G222" s="137">
        <f t="shared" si="218"/>
        <v>-6.2604695998204818</v>
      </c>
      <c r="H222" s="137">
        <f t="shared" si="218"/>
        <v>-31.957385601333016</v>
      </c>
      <c r="I222" s="137">
        <f t="shared" si="218"/>
        <v>-21.424076312626724</v>
      </c>
      <c r="J222" s="137">
        <f t="shared" si="218"/>
        <v>-54.377347032091549</v>
      </c>
      <c r="K222" s="137">
        <f t="shared" si="218"/>
        <v>-97.412851956321418</v>
      </c>
      <c r="L222" s="137">
        <f t="shared" si="218"/>
        <v>-80.507634253777837</v>
      </c>
      <c r="M222" s="137">
        <f t="shared" si="218"/>
        <v>-65.412851956321418</v>
      </c>
      <c r="N222" s="138">
        <f t="shared" si="218"/>
        <v>-75.417989408243386</v>
      </c>
      <c r="O222" s="135"/>
      <c r="P222" s="9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  <c r="DK222" s="87"/>
      <c r="DL222" s="87"/>
      <c r="DM222" s="87"/>
      <c r="DN222" s="87"/>
      <c r="DO222" s="87"/>
      <c r="DP222" s="87"/>
      <c r="DQ222" s="87"/>
      <c r="DR222" s="87"/>
      <c r="DS222" s="87"/>
      <c r="DT222" s="87"/>
      <c r="DU222" s="87"/>
      <c r="DV222" s="87"/>
      <c r="DW222" s="87"/>
      <c r="DX222" s="87"/>
      <c r="DY222" s="87"/>
      <c r="DZ222" s="87"/>
      <c r="EA222" s="87"/>
      <c r="EB222" s="87"/>
      <c r="EC222" s="87"/>
      <c r="ED222" s="87"/>
      <c r="EE222" s="87"/>
      <c r="EF222" s="87"/>
      <c r="EG222" s="87"/>
      <c r="EH222" s="87"/>
    </row>
    <row r="223" spans="1:138" s="88" customFormat="1" ht="13.5" hidden="1" thickBot="1" x14ac:dyDescent="0.25">
      <c r="A223" s="130"/>
      <c r="B223" s="147" t="s">
        <v>15</v>
      </c>
      <c r="C223" s="136">
        <f>IF(C222&lt;0,N215*EXP(C222/$M$5),IF((C222+N215)&gt;$M$5,+$M$5,C222+N215))</f>
        <v>73.422034937216736</v>
      </c>
      <c r="D223" s="137">
        <f t="shared" ref="D223:N223" si="219">IF(D222&lt;0,C223*EXP(D222/$M$5),IF((D222+C223)&gt;$M$5,+$M$5,D222+C223))</f>
        <v>71.964913018366033</v>
      </c>
      <c r="E223" s="137">
        <f t="shared" si="219"/>
        <v>138.34471033263137</v>
      </c>
      <c r="F223" s="137">
        <f t="shared" si="219"/>
        <v>120.21633870350746</v>
      </c>
      <c r="G223" s="137">
        <f t="shared" si="219"/>
        <v>116.68537174164747</v>
      </c>
      <c r="H223" s="137">
        <f t="shared" si="219"/>
        <v>100.21352459146985</v>
      </c>
      <c r="I223" s="137">
        <f t="shared" si="219"/>
        <v>90.494017585437092</v>
      </c>
      <c r="J223" s="137">
        <f t="shared" si="219"/>
        <v>69.849574685885273</v>
      </c>
      <c r="K223" s="137">
        <f t="shared" si="219"/>
        <v>43.924544897454851</v>
      </c>
      <c r="L223" s="137">
        <f t="shared" si="219"/>
        <v>29.93725184984876</v>
      </c>
      <c r="M223" s="137">
        <f t="shared" si="219"/>
        <v>21.924699119098399</v>
      </c>
      <c r="N223" s="138">
        <f t="shared" si="219"/>
        <v>15.309606881142441</v>
      </c>
      <c r="O223" s="135"/>
      <c r="P223" s="9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  <c r="DK223" s="87"/>
      <c r="DL223" s="87"/>
      <c r="DM223" s="87"/>
      <c r="DN223" s="87"/>
      <c r="DO223" s="87"/>
      <c r="DP223" s="87"/>
      <c r="DQ223" s="87"/>
      <c r="DR223" s="87"/>
      <c r="DS223" s="87"/>
      <c r="DT223" s="87"/>
      <c r="DU223" s="87"/>
      <c r="DV223" s="87"/>
      <c r="DW223" s="87"/>
      <c r="DX223" s="87"/>
      <c r="DY223" s="87"/>
      <c r="DZ223" s="87"/>
      <c r="EA223" s="87"/>
      <c r="EB223" s="87"/>
      <c r="EC223" s="87"/>
      <c r="ED223" s="87"/>
      <c r="EE223" s="87"/>
      <c r="EF223" s="87"/>
      <c r="EG223" s="87"/>
      <c r="EH223" s="87"/>
    </row>
    <row r="224" spans="1:138" s="88" customFormat="1" ht="13.5" hidden="1" thickBot="1" x14ac:dyDescent="0.25">
      <c r="A224" s="130"/>
      <c r="B224" s="147" t="s">
        <v>16</v>
      </c>
      <c r="C224" s="136">
        <f>C223-N215</f>
        <v>57.379797314265332</v>
      </c>
      <c r="D224" s="137">
        <f t="shared" ref="D224:N224" si="220">D223-C223</f>
        <v>-1.457121918850703</v>
      </c>
      <c r="E224" s="137">
        <f t="shared" si="220"/>
        <v>66.379797314265332</v>
      </c>
      <c r="F224" s="137">
        <f t="shared" si="220"/>
        <v>-18.128371629123905</v>
      </c>
      <c r="G224" s="137">
        <f t="shared" si="220"/>
        <v>-3.5309669618599884</v>
      </c>
      <c r="H224" s="137">
        <f t="shared" si="220"/>
        <v>-16.471847150177624</v>
      </c>
      <c r="I224" s="137">
        <f t="shared" si="220"/>
        <v>-9.7195070060327566</v>
      </c>
      <c r="J224" s="137">
        <f t="shared" si="220"/>
        <v>-20.644442899551819</v>
      </c>
      <c r="K224" s="137">
        <f t="shared" si="220"/>
        <v>-25.925029788430422</v>
      </c>
      <c r="L224" s="137">
        <f t="shared" si="220"/>
        <v>-13.987293047606091</v>
      </c>
      <c r="M224" s="137">
        <f t="shared" si="220"/>
        <v>-8.012552730750361</v>
      </c>
      <c r="N224" s="138">
        <f t="shared" si="220"/>
        <v>-6.6150922379559578</v>
      </c>
      <c r="O224" s="135"/>
      <c r="P224" s="9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  <c r="DK224" s="87"/>
      <c r="DL224" s="87"/>
      <c r="DM224" s="87"/>
      <c r="DN224" s="87"/>
      <c r="DO224" s="87"/>
      <c r="DP224" s="87"/>
      <c r="DQ224" s="87"/>
      <c r="DR224" s="87"/>
      <c r="DS224" s="87"/>
      <c r="DT224" s="87"/>
      <c r="DU224" s="87"/>
      <c r="DV224" s="87"/>
      <c r="DW224" s="87"/>
      <c r="DX224" s="87"/>
      <c r="DY224" s="87"/>
      <c r="DZ224" s="87"/>
      <c r="EA224" s="87"/>
      <c r="EB224" s="87"/>
      <c r="EC224" s="87"/>
      <c r="ED224" s="87"/>
      <c r="EE224" s="87"/>
      <c r="EF224" s="87"/>
      <c r="EG224" s="87"/>
      <c r="EH224" s="87"/>
    </row>
    <row r="225" spans="1:138" s="88" customFormat="1" ht="13.5" hidden="1" thickBot="1" x14ac:dyDescent="0.25">
      <c r="A225" s="130"/>
      <c r="B225" s="148" t="s">
        <v>17</v>
      </c>
      <c r="C225" s="136">
        <f t="shared" ref="C225:N225" si="221">IF(C224&gt;=0,+C221,+C220+ABS(C224))</f>
        <v>99.620202685734668</v>
      </c>
      <c r="D225" s="137">
        <f t="shared" si="221"/>
        <v>111.4571219188507</v>
      </c>
      <c r="E225" s="137">
        <f t="shared" si="221"/>
        <v>99.620202685734668</v>
      </c>
      <c r="F225" s="137">
        <f t="shared" si="221"/>
        <v>46.128371629123905</v>
      </c>
      <c r="G225" s="137">
        <f t="shared" si="221"/>
        <v>48.530966961859988</v>
      </c>
      <c r="H225" s="137">
        <f t="shared" si="221"/>
        <v>21.471847150177624</v>
      </c>
      <c r="I225" s="137">
        <f t="shared" si="221"/>
        <v>14.719507006032757</v>
      </c>
      <c r="J225" s="137">
        <f t="shared" si="221"/>
        <v>21.644442899551819</v>
      </c>
      <c r="K225" s="137">
        <f t="shared" si="221"/>
        <v>31.925029788430422</v>
      </c>
      <c r="L225" s="137">
        <f t="shared" si="221"/>
        <v>34.987293047606087</v>
      </c>
      <c r="M225" s="137">
        <f t="shared" si="221"/>
        <v>46.012552730750357</v>
      </c>
      <c r="N225" s="138">
        <f t="shared" si="221"/>
        <v>68.615092237955963</v>
      </c>
      <c r="O225" s="129">
        <f>SUM(C225:N225)</f>
        <v>644.73263074180898</v>
      </c>
      <c r="P225" s="9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  <c r="DK225" s="87"/>
      <c r="DL225" s="87"/>
      <c r="DM225" s="87"/>
      <c r="DN225" s="87"/>
      <c r="DO225" s="87"/>
      <c r="DP225" s="87"/>
      <c r="DQ225" s="87"/>
      <c r="DR225" s="87"/>
      <c r="DS225" s="87"/>
      <c r="DT225" s="87"/>
      <c r="DU225" s="87"/>
      <c r="DV225" s="87"/>
      <c r="DW225" s="87"/>
      <c r="DX225" s="87"/>
      <c r="DY225" s="87"/>
      <c r="DZ225" s="87"/>
      <c r="EA225" s="87"/>
      <c r="EB225" s="87"/>
      <c r="EC225" s="87"/>
      <c r="ED225" s="87"/>
      <c r="EE225" s="87"/>
      <c r="EF225" s="87"/>
      <c r="EG225" s="87"/>
      <c r="EH225" s="87"/>
    </row>
    <row r="226" spans="1:138" s="88" customFormat="1" ht="13.5" hidden="1" thickBot="1" x14ac:dyDescent="0.25">
      <c r="A226" s="130"/>
      <c r="B226" s="147" t="s">
        <v>18</v>
      </c>
      <c r="C226" s="136">
        <f>IF((+N215+C222)&gt;$M$5,(N215+ABS(C222))-$M$5,0)</f>
        <v>0</v>
      </c>
      <c r="D226" s="137">
        <f t="shared" ref="D226:N226" si="222">IF((+C223+D222)&gt;$M$5,(C223+ABS(D222))-$M$5,0)</f>
        <v>0</v>
      </c>
      <c r="E226" s="137">
        <f t="shared" si="222"/>
        <v>0</v>
      </c>
      <c r="F226" s="137">
        <f t="shared" si="222"/>
        <v>0</v>
      </c>
      <c r="G226" s="137">
        <f t="shared" si="222"/>
        <v>0</v>
      </c>
      <c r="H226" s="137">
        <f t="shared" si="222"/>
        <v>0</v>
      </c>
      <c r="I226" s="137">
        <f t="shared" si="222"/>
        <v>0</v>
      </c>
      <c r="J226" s="137">
        <f t="shared" si="222"/>
        <v>0</v>
      </c>
      <c r="K226" s="137">
        <f t="shared" si="222"/>
        <v>0</v>
      </c>
      <c r="L226" s="137">
        <f t="shared" si="222"/>
        <v>0</v>
      </c>
      <c r="M226" s="137">
        <f t="shared" si="222"/>
        <v>0</v>
      </c>
      <c r="N226" s="138">
        <f t="shared" si="222"/>
        <v>0</v>
      </c>
      <c r="O226" s="129">
        <f>SUM(C226:N226)</f>
        <v>0</v>
      </c>
      <c r="P226" s="9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  <c r="DK226" s="87"/>
      <c r="DL226" s="87"/>
      <c r="DM226" s="87"/>
      <c r="DN226" s="87"/>
      <c r="DO226" s="87"/>
      <c r="DP226" s="87"/>
      <c r="DQ226" s="87"/>
      <c r="DR226" s="87"/>
      <c r="DS226" s="87"/>
      <c r="DT226" s="87"/>
      <c r="DU226" s="87"/>
      <c r="DV226" s="87"/>
      <c r="DW226" s="87"/>
      <c r="DX226" s="87"/>
      <c r="DY226" s="87"/>
      <c r="DZ226" s="87"/>
      <c r="EA226" s="87"/>
      <c r="EB226" s="87"/>
      <c r="EC226" s="87"/>
      <c r="ED226" s="87"/>
      <c r="EE226" s="87"/>
      <c r="EF226" s="87"/>
      <c r="EG226" s="87"/>
      <c r="EH226" s="87"/>
    </row>
    <row r="227" spans="1:138" s="88" customFormat="1" ht="13.5" hidden="1" thickBot="1" x14ac:dyDescent="0.25">
      <c r="A227" s="130"/>
      <c r="B227" s="147" t="s">
        <v>19</v>
      </c>
      <c r="C227" s="136">
        <f>C221-C225</f>
        <v>0</v>
      </c>
      <c r="D227" s="137">
        <f>D221-D225</f>
        <v>2.7524148163197566</v>
      </c>
      <c r="E227" s="137">
        <f t="shared" ref="E227:N227" si="223">E221-E225</f>
        <v>0</v>
      </c>
      <c r="F227" s="137">
        <f t="shared" si="223"/>
        <v>11.367289538984878</v>
      </c>
      <c r="G227" s="137">
        <f t="shared" si="223"/>
        <v>2.7295026379604934</v>
      </c>
      <c r="H227" s="137">
        <f t="shared" si="223"/>
        <v>15.485538451155392</v>
      </c>
      <c r="I227" s="137">
        <f t="shared" si="223"/>
        <v>11.704569306593967</v>
      </c>
      <c r="J227" s="137">
        <f t="shared" si="223"/>
        <v>33.73290413253973</v>
      </c>
      <c r="K227" s="137">
        <f t="shared" si="223"/>
        <v>71.487822167890997</v>
      </c>
      <c r="L227" s="137">
        <f t="shared" si="223"/>
        <v>66.52034120617175</v>
      </c>
      <c r="M227" s="137">
        <f t="shared" si="223"/>
        <v>57.400299225571061</v>
      </c>
      <c r="N227" s="138">
        <f t="shared" si="223"/>
        <v>68.802897170287423</v>
      </c>
      <c r="O227" s="143">
        <f>SUM(C227:N227)</f>
        <v>341.98357865347543</v>
      </c>
      <c r="P227" s="95">
        <f>(100*O226-60*O227)/O221</f>
        <v>-20.795254525902376</v>
      </c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  <c r="DK227" s="87"/>
      <c r="DL227" s="87"/>
      <c r="DM227" s="87"/>
      <c r="DN227" s="87"/>
      <c r="DO227" s="87"/>
      <c r="DP227" s="87"/>
      <c r="DQ227" s="87"/>
      <c r="DR227" s="87"/>
      <c r="DS227" s="87"/>
      <c r="DT227" s="87"/>
      <c r="DU227" s="87"/>
      <c r="DV227" s="87"/>
      <c r="DW227" s="87"/>
      <c r="DX227" s="87"/>
      <c r="DY227" s="87"/>
      <c r="DZ227" s="87"/>
      <c r="EA227" s="87"/>
      <c r="EB227" s="87"/>
      <c r="EC227" s="87"/>
      <c r="ED227" s="87"/>
      <c r="EE227" s="87"/>
      <c r="EF227" s="87"/>
      <c r="EG227" s="87"/>
      <c r="EH227" s="87"/>
    </row>
    <row r="228" spans="1:138" s="88" customFormat="1" ht="13.5" hidden="1" thickBot="1" x14ac:dyDescent="0.25">
      <c r="A228" s="144"/>
      <c r="B228" s="124" t="s">
        <v>13</v>
      </c>
      <c r="C228" s="145">
        <f t="shared" ref="C228:N228" si="224">R98</f>
        <v>57</v>
      </c>
      <c r="D228" s="145">
        <f t="shared" si="224"/>
        <v>162</v>
      </c>
      <c r="E228" s="145">
        <f t="shared" si="224"/>
        <v>152</v>
      </c>
      <c r="F228" s="145">
        <f t="shared" si="224"/>
        <v>36</v>
      </c>
      <c r="G228" s="145">
        <f t="shared" si="224"/>
        <v>1</v>
      </c>
      <c r="H228" s="145">
        <f t="shared" si="224"/>
        <v>1</v>
      </c>
      <c r="I228" s="145">
        <f t="shared" si="224"/>
        <v>1</v>
      </c>
      <c r="J228" s="145">
        <f t="shared" si="224"/>
        <v>1</v>
      </c>
      <c r="K228" s="145">
        <f t="shared" si="224"/>
        <v>2.5</v>
      </c>
      <c r="L228" s="145">
        <f t="shared" si="224"/>
        <v>27</v>
      </c>
      <c r="M228" s="145">
        <f t="shared" si="224"/>
        <v>30</v>
      </c>
      <c r="N228" s="145">
        <f t="shared" si="224"/>
        <v>72</v>
      </c>
      <c r="O228" s="126">
        <f>SUM(C228:N228)</f>
        <v>542.5</v>
      </c>
      <c r="P228" s="9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  <c r="DK228" s="87"/>
      <c r="DL228" s="87"/>
      <c r="DM228" s="87"/>
      <c r="DN228" s="87"/>
      <c r="DO228" s="87"/>
      <c r="DP228" s="87"/>
      <c r="DQ228" s="87"/>
      <c r="DR228" s="87"/>
      <c r="DS228" s="87"/>
      <c r="DT228" s="87"/>
      <c r="DU228" s="87"/>
      <c r="DV228" s="87"/>
      <c r="DW228" s="87"/>
      <c r="DX228" s="87"/>
      <c r="DY228" s="87"/>
      <c r="DZ228" s="87"/>
      <c r="EA228" s="87"/>
      <c r="EB228" s="87"/>
      <c r="EC228" s="87"/>
      <c r="ED228" s="87"/>
      <c r="EE228" s="87"/>
      <c r="EF228" s="87"/>
      <c r="EG228" s="87"/>
      <c r="EH228" s="87"/>
    </row>
    <row r="229" spans="1:138" s="88" customFormat="1" ht="13.5" hidden="1" thickBot="1" x14ac:dyDescent="0.25">
      <c r="A229" s="127">
        <f>P98</f>
        <v>2000</v>
      </c>
      <c r="B229" s="124" t="s">
        <v>14</v>
      </c>
      <c r="C229" s="129">
        <f t="shared" ref="C229:N229" si="225">C66</f>
        <v>138.52410591992447</v>
      </c>
      <c r="D229" s="129">
        <f t="shared" si="225"/>
        <v>119.29505534222011</v>
      </c>
      <c r="E229" s="129">
        <f t="shared" si="225"/>
        <v>89.557194120066811</v>
      </c>
      <c r="F229" s="129">
        <f t="shared" si="225"/>
        <v>85.160883232693649</v>
      </c>
      <c r="G229" s="129">
        <f t="shared" si="225"/>
        <v>47.951676574763312</v>
      </c>
      <c r="H229" s="129">
        <f t="shared" si="225"/>
        <v>38.108095324006726</v>
      </c>
      <c r="I229" s="129">
        <f t="shared" si="225"/>
        <v>26.908712030908788</v>
      </c>
      <c r="J229" s="129">
        <f t="shared" si="225"/>
        <v>58.930050891150962</v>
      </c>
      <c r="K229" s="129">
        <f t="shared" si="225"/>
        <v>75.062910382404979</v>
      </c>
      <c r="L229" s="129">
        <f t="shared" si="225"/>
        <v>115.21774242739946</v>
      </c>
      <c r="M229" s="129">
        <f t="shared" si="225"/>
        <v>109.23523543180637</v>
      </c>
      <c r="N229" s="129">
        <f t="shared" si="225"/>
        <v>130.8747789239456</v>
      </c>
      <c r="O229" s="129">
        <f>SUM(C229:N229)</f>
        <v>1034.8264406012911</v>
      </c>
      <c r="P229" s="9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  <c r="DK229" s="87"/>
      <c r="DL229" s="87"/>
      <c r="DM229" s="87"/>
      <c r="DN229" s="87"/>
      <c r="DO229" s="87"/>
      <c r="DP229" s="87"/>
      <c r="DQ229" s="87"/>
      <c r="DR229" s="87"/>
      <c r="DS229" s="87"/>
      <c r="DT229" s="87"/>
      <c r="DU229" s="87"/>
      <c r="DV229" s="87"/>
      <c r="DW229" s="87"/>
      <c r="DX229" s="87"/>
      <c r="DY229" s="87"/>
      <c r="DZ229" s="87"/>
      <c r="EA229" s="87"/>
      <c r="EB229" s="87"/>
      <c r="EC229" s="87"/>
      <c r="ED229" s="87"/>
      <c r="EE229" s="87"/>
      <c r="EF229" s="87"/>
      <c r="EG229" s="87"/>
      <c r="EH229" s="87"/>
    </row>
    <row r="230" spans="1:138" s="88" customFormat="1" ht="13.5" hidden="1" thickBot="1" x14ac:dyDescent="0.25">
      <c r="A230" s="130"/>
      <c r="B230" s="131" t="s">
        <v>27</v>
      </c>
      <c r="C230" s="136">
        <f t="shared" ref="C230:N230" si="226">C228-C229</f>
        <v>-81.524105919924466</v>
      </c>
      <c r="D230" s="137">
        <f t="shared" si="226"/>
        <v>42.70494465777989</v>
      </c>
      <c r="E230" s="137">
        <f t="shared" si="226"/>
        <v>62.442805879933189</v>
      </c>
      <c r="F230" s="137">
        <f t="shared" si="226"/>
        <v>-49.160883232693649</v>
      </c>
      <c r="G230" s="137">
        <f t="shared" si="226"/>
        <v>-46.951676574763312</v>
      </c>
      <c r="H230" s="137">
        <f t="shared" si="226"/>
        <v>-37.108095324006726</v>
      </c>
      <c r="I230" s="137">
        <f t="shared" si="226"/>
        <v>-25.908712030908788</v>
      </c>
      <c r="J230" s="137">
        <f t="shared" si="226"/>
        <v>-57.930050891150962</v>
      </c>
      <c r="K230" s="137">
        <f t="shared" si="226"/>
        <v>-72.562910382404979</v>
      </c>
      <c r="L230" s="137">
        <f t="shared" si="226"/>
        <v>-88.217742427399457</v>
      </c>
      <c r="M230" s="137">
        <f t="shared" si="226"/>
        <v>-79.235235431806373</v>
      </c>
      <c r="N230" s="138">
        <f t="shared" si="226"/>
        <v>-58.874778923945598</v>
      </c>
      <c r="O230" s="135"/>
      <c r="P230" s="9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  <c r="DK230" s="87"/>
      <c r="DL230" s="87"/>
      <c r="DM230" s="87"/>
      <c r="DN230" s="87"/>
      <c r="DO230" s="87"/>
      <c r="DP230" s="87"/>
      <c r="DQ230" s="87"/>
      <c r="DR230" s="87"/>
      <c r="DS230" s="87"/>
      <c r="DT230" s="87"/>
      <c r="DU230" s="87"/>
      <c r="DV230" s="87"/>
      <c r="DW230" s="87"/>
      <c r="DX230" s="87"/>
      <c r="DY230" s="87"/>
      <c r="DZ230" s="87"/>
      <c r="EA230" s="87"/>
      <c r="EB230" s="87"/>
      <c r="EC230" s="87"/>
      <c r="ED230" s="87"/>
      <c r="EE230" s="87"/>
      <c r="EF230" s="87"/>
      <c r="EG230" s="87"/>
      <c r="EH230" s="87"/>
    </row>
    <row r="231" spans="1:138" s="88" customFormat="1" ht="13.5" hidden="1" thickBot="1" x14ac:dyDescent="0.25">
      <c r="A231" s="130"/>
      <c r="B231" s="147" t="s">
        <v>15</v>
      </c>
      <c r="C231" s="136">
        <f>IF(C230&lt;0,N223*EXP(C230/$M$5),IF((C230+N223)&gt;$M$5,+$M$5,C230+N223))</f>
        <v>10.384045107442384</v>
      </c>
      <c r="D231" s="137">
        <f t="shared" ref="D231:N231" si="227">IF(D230&lt;0,C231*EXP(D230/$M$5),IF((D230+C231)&gt;$M$5,+$M$5,D230+C231))</f>
        <v>53.088989765222273</v>
      </c>
      <c r="E231" s="137">
        <f t="shared" si="227"/>
        <v>115.53179564515546</v>
      </c>
      <c r="F231" s="137">
        <f t="shared" si="227"/>
        <v>91.418360139164946</v>
      </c>
      <c r="G231" s="137">
        <f t="shared" si="227"/>
        <v>73.102818502808205</v>
      </c>
      <c r="H231" s="137">
        <f t="shared" si="227"/>
        <v>61.262119975073666</v>
      </c>
      <c r="I231" s="137">
        <f t="shared" si="227"/>
        <v>54.151565734796421</v>
      </c>
      <c r="J231" s="137">
        <f t="shared" si="227"/>
        <v>41.096768890259618</v>
      </c>
      <c r="K231" s="137">
        <f t="shared" si="227"/>
        <v>29.089923249286194</v>
      </c>
      <c r="L231" s="137">
        <f t="shared" si="227"/>
        <v>19.111826776160271</v>
      </c>
      <c r="M231" s="137">
        <f t="shared" si="227"/>
        <v>13.10503754164767</v>
      </c>
      <c r="N231" s="138">
        <f t="shared" si="227"/>
        <v>9.901048012026834</v>
      </c>
      <c r="O231" s="135"/>
      <c r="P231" s="9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  <c r="DK231" s="87"/>
      <c r="DL231" s="87"/>
      <c r="DM231" s="87"/>
      <c r="DN231" s="87"/>
      <c r="DO231" s="87"/>
      <c r="DP231" s="87"/>
      <c r="DQ231" s="87"/>
      <c r="DR231" s="87"/>
      <c r="DS231" s="87"/>
      <c r="DT231" s="87"/>
      <c r="DU231" s="87"/>
      <c r="DV231" s="87"/>
      <c r="DW231" s="87"/>
      <c r="DX231" s="87"/>
      <c r="DY231" s="87"/>
      <c r="DZ231" s="87"/>
      <c r="EA231" s="87"/>
      <c r="EB231" s="87"/>
      <c r="EC231" s="87"/>
      <c r="ED231" s="87"/>
      <c r="EE231" s="87"/>
      <c r="EF231" s="87"/>
      <c r="EG231" s="87"/>
      <c r="EH231" s="87"/>
    </row>
    <row r="232" spans="1:138" s="88" customFormat="1" ht="13.5" hidden="1" thickBot="1" x14ac:dyDescent="0.25">
      <c r="A232" s="130"/>
      <c r="B232" s="147" t="s">
        <v>16</v>
      </c>
      <c r="C232" s="136">
        <f>C231-N223</f>
        <v>-4.925561773700057</v>
      </c>
      <c r="D232" s="137">
        <f t="shared" ref="D232:N232" si="228">D231-C231</f>
        <v>42.70494465777989</v>
      </c>
      <c r="E232" s="137">
        <f t="shared" si="228"/>
        <v>62.442805879933182</v>
      </c>
      <c r="F232" s="137">
        <f t="shared" si="228"/>
        <v>-24.113435505990509</v>
      </c>
      <c r="G232" s="137">
        <f t="shared" si="228"/>
        <v>-18.315541636356741</v>
      </c>
      <c r="H232" s="137">
        <f t="shared" si="228"/>
        <v>-11.840698527734538</v>
      </c>
      <c r="I232" s="137">
        <f t="shared" si="228"/>
        <v>-7.1105542402772457</v>
      </c>
      <c r="J232" s="137">
        <f t="shared" si="228"/>
        <v>-13.054796844536803</v>
      </c>
      <c r="K232" s="137">
        <f t="shared" si="228"/>
        <v>-12.006845640973424</v>
      </c>
      <c r="L232" s="137">
        <f t="shared" si="228"/>
        <v>-9.9780964731259232</v>
      </c>
      <c r="M232" s="137">
        <f t="shared" si="228"/>
        <v>-6.0067892345126008</v>
      </c>
      <c r="N232" s="138">
        <f t="shared" si="228"/>
        <v>-3.2039895296208361</v>
      </c>
      <c r="O232" s="135"/>
      <c r="P232" s="9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  <c r="DK232" s="87"/>
      <c r="DL232" s="87"/>
      <c r="DM232" s="87"/>
      <c r="DN232" s="87"/>
      <c r="DO232" s="87"/>
      <c r="DP232" s="87"/>
      <c r="DQ232" s="87"/>
      <c r="DR232" s="87"/>
      <c r="DS232" s="87"/>
      <c r="DT232" s="87"/>
      <c r="DU232" s="87"/>
      <c r="DV232" s="87"/>
      <c r="DW232" s="87"/>
      <c r="DX232" s="87"/>
      <c r="DY232" s="87"/>
      <c r="DZ232" s="87"/>
      <c r="EA232" s="87"/>
      <c r="EB232" s="87"/>
      <c r="EC232" s="87"/>
      <c r="ED232" s="87"/>
      <c r="EE232" s="87"/>
      <c r="EF232" s="87"/>
      <c r="EG232" s="87"/>
      <c r="EH232" s="87"/>
    </row>
    <row r="233" spans="1:138" s="88" customFormat="1" ht="13.5" hidden="1" thickBot="1" x14ac:dyDescent="0.25">
      <c r="A233" s="130"/>
      <c r="B233" s="148" t="s">
        <v>17</v>
      </c>
      <c r="C233" s="136">
        <f t="shared" ref="C233:N233" si="229">IF(C232&gt;=0,+C229,+C228+ABS(C232))</f>
        <v>61.925561773700053</v>
      </c>
      <c r="D233" s="137">
        <f t="shared" si="229"/>
        <v>119.29505534222011</v>
      </c>
      <c r="E233" s="137">
        <f t="shared" si="229"/>
        <v>89.557194120066811</v>
      </c>
      <c r="F233" s="137">
        <f t="shared" si="229"/>
        <v>60.113435505990509</v>
      </c>
      <c r="G233" s="137">
        <f t="shared" si="229"/>
        <v>19.315541636356741</v>
      </c>
      <c r="H233" s="137">
        <f t="shared" si="229"/>
        <v>12.840698527734538</v>
      </c>
      <c r="I233" s="137">
        <f t="shared" si="229"/>
        <v>8.1105542402772457</v>
      </c>
      <c r="J233" s="137">
        <f t="shared" si="229"/>
        <v>14.054796844536803</v>
      </c>
      <c r="K233" s="137">
        <f t="shared" si="229"/>
        <v>14.506845640973424</v>
      </c>
      <c r="L233" s="137">
        <f t="shared" si="229"/>
        <v>36.978096473125923</v>
      </c>
      <c r="M233" s="137">
        <f t="shared" si="229"/>
        <v>36.006789234512603</v>
      </c>
      <c r="N233" s="138">
        <f t="shared" si="229"/>
        <v>75.203989529620841</v>
      </c>
      <c r="O233" s="129">
        <f>SUM(C233:N233)</f>
        <v>547.90855886911561</v>
      </c>
      <c r="P233" s="9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  <c r="DK233" s="87"/>
      <c r="DL233" s="87"/>
      <c r="DM233" s="87"/>
      <c r="DN233" s="87"/>
      <c r="DO233" s="87"/>
      <c r="DP233" s="87"/>
      <c r="DQ233" s="87"/>
      <c r="DR233" s="87"/>
      <c r="DS233" s="87"/>
      <c r="DT233" s="87"/>
      <c r="DU233" s="87"/>
      <c r="DV233" s="87"/>
      <c r="DW233" s="87"/>
      <c r="DX233" s="87"/>
      <c r="DY233" s="87"/>
      <c r="DZ233" s="87"/>
      <c r="EA233" s="87"/>
      <c r="EB233" s="87"/>
      <c r="EC233" s="87"/>
      <c r="ED233" s="87"/>
      <c r="EE233" s="87"/>
      <c r="EF233" s="87"/>
      <c r="EG233" s="87"/>
      <c r="EH233" s="87"/>
    </row>
    <row r="234" spans="1:138" s="88" customFormat="1" ht="13.5" hidden="1" thickBot="1" x14ac:dyDescent="0.25">
      <c r="A234" s="130"/>
      <c r="B234" s="147" t="s">
        <v>18</v>
      </c>
      <c r="C234" s="136">
        <f>IF((+N223+C230)&gt;$M$5,(N223+ABS(C230))-$M$5,0)</f>
        <v>0</v>
      </c>
      <c r="D234" s="137">
        <f t="shared" ref="D234:N234" si="230">IF((+C231+D230)&gt;$M$5,(C231+ABS(D230))-$M$5,0)</f>
        <v>0</v>
      </c>
      <c r="E234" s="137">
        <f t="shared" si="230"/>
        <v>0</v>
      </c>
      <c r="F234" s="137">
        <f t="shared" si="230"/>
        <v>0</v>
      </c>
      <c r="G234" s="137">
        <f t="shared" si="230"/>
        <v>0</v>
      </c>
      <c r="H234" s="137">
        <f t="shared" si="230"/>
        <v>0</v>
      </c>
      <c r="I234" s="137">
        <f t="shared" si="230"/>
        <v>0</v>
      </c>
      <c r="J234" s="137">
        <f t="shared" si="230"/>
        <v>0</v>
      </c>
      <c r="K234" s="137">
        <f t="shared" si="230"/>
        <v>0</v>
      </c>
      <c r="L234" s="137">
        <f t="shared" si="230"/>
        <v>0</v>
      </c>
      <c r="M234" s="137">
        <f t="shared" si="230"/>
        <v>0</v>
      </c>
      <c r="N234" s="138">
        <f t="shared" si="230"/>
        <v>0</v>
      </c>
      <c r="O234" s="129">
        <f>SUM(C234:N234)</f>
        <v>0</v>
      </c>
      <c r="P234" s="9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  <c r="DK234" s="87"/>
      <c r="DL234" s="87"/>
      <c r="DM234" s="87"/>
      <c r="DN234" s="87"/>
      <c r="DO234" s="87"/>
      <c r="DP234" s="87"/>
      <c r="DQ234" s="87"/>
      <c r="DR234" s="87"/>
      <c r="DS234" s="87"/>
      <c r="DT234" s="87"/>
      <c r="DU234" s="87"/>
      <c r="DV234" s="87"/>
      <c r="DW234" s="87"/>
      <c r="DX234" s="87"/>
      <c r="DY234" s="87"/>
      <c r="DZ234" s="87"/>
      <c r="EA234" s="87"/>
      <c r="EB234" s="87"/>
      <c r="EC234" s="87"/>
      <c r="ED234" s="87"/>
      <c r="EE234" s="87"/>
      <c r="EF234" s="87"/>
      <c r="EG234" s="87"/>
      <c r="EH234" s="87"/>
    </row>
    <row r="235" spans="1:138" s="88" customFormat="1" ht="13.5" hidden="1" thickBot="1" x14ac:dyDescent="0.25">
      <c r="A235" s="130"/>
      <c r="B235" s="147" t="s">
        <v>19</v>
      </c>
      <c r="C235" s="136">
        <f>C229-C233</f>
        <v>76.598544146224413</v>
      </c>
      <c r="D235" s="137">
        <f>D229-D233</f>
        <v>0</v>
      </c>
      <c r="E235" s="137">
        <f t="shared" ref="E235:N235" si="231">E229-E233</f>
        <v>0</v>
      </c>
      <c r="F235" s="137">
        <f t="shared" si="231"/>
        <v>25.04744772670314</v>
      </c>
      <c r="G235" s="137">
        <f t="shared" si="231"/>
        <v>28.63613493840657</v>
      </c>
      <c r="H235" s="137">
        <f t="shared" si="231"/>
        <v>25.267396796272187</v>
      </c>
      <c r="I235" s="137">
        <f t="shared" si="231"/>
        <v>18.798157790631542</v>
      </c>
      <c r="J235" s="137">
        <f t="shared" si="231"/>
        <v>44.87525404661416</v>
      </c>
      <c r="K235" s="137">
        <f t="shared" si="231"/>
        <v>60.556064741431555</v>
      </c>
      <c r="L235" s="137">
        <f t="shared" si="231"/>
        <v>78.239645954273527</v>
      </c>
      <c r="M235" s="137">
        <f t="shared" si="231"/>
        <v>73.228446197293778</v>
      </c>
      <c r="N235" s="138">
        <f t="shared" si="231"/>
        <v>55.670789394324757</v>
      </c>
      <c r="O235" s="143">
        <f>SUM(C235:N235)</f>
        <v>486.9178817321756</v>
      </c>
      <c r="P235" s="95">
        <f>(100*O234-60*O235)/O229</f>
        <v>-28.231857785693002</v>
      </c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  <c r="DK235" s="87"/>
      <c r="DL235" s="87"/>
      <c r="DM235" s="87"/>
      <c r="DN235" s="87"/>
      <c r="DO235" s="87"/>
      <c r="DP235" s="87"/>
      <c r="DQ235" s="87"/>
      <c r="DR235" s="87"/>
      <c r="DS235" s="87"/>
      <c r="DT235" s="87"/>
      <c r="DU235" s="87"/>
      <c r="DV235" s="87"/>
      <c r="DW235" s="87"/>
      <c r="DX235" s="87"/>
      <c r="DY235" s="87"/>
      <c r="DZ235" s="87"/>
      <c r="EA235" s="87"/>
      <c r="EB235" s="87"/>
      <c r="EC235" s="87"/>
      <c r="ED235" s="87"/>
      <c r="EE235" s="87"/>
      <c r="EF235" s="87"/>
      <c r="EG235" s="87"/>
      <c r="EH235" s="87"/>
    </row>
    <row r="236" spans="1:138" s="88" customFormat="1" ht="13.5" hidden="1" thickBot="1" x14ac:dyDescent="0.25">
      <c r="A236" s="144"/>
      <c r="B236" s="124" t="s">
        <v>13</v>
      </c>
      <c r="C236" s="145">
        <f t="shared" ref="C236:N236" si="232">R99</f>
        <v>108</v>
      </c>
      <c r="D236" s="145">
        <f t="shared" si="232"/>
        <v>301</v>
      </c>
      <c r="E236" s="145">
        <f t="shared" si="232"/>
        <v>101</v>
      </c>
      <c r="F236" s="145">
        <f t="shared" si="232"/>
        <v>77</v>
      </c>
      <c r="G236" s="145">
        <f t="shared" si="232"/>
        <v>13</v>
      </c>
      <c r="H236" s="145">
        <f t="shared" si="232"/>
        <v>13</v>
      </c>
      <c r="I236" s="145">
        <f t="shared" si="232"/>
        <v>2.5</v>
      </c>
      <c r="J236" s="145">
        <f t="shared" si="232"/>
        <v>2</v>
      </c>
      <c r="K236" s="145">
        <f t="shared" si="232"/>
        <v>25</v>
      </c>
      <c r="L236" s="145">
        <f t="shared" si="232"/>
        <v>16</v>
      </c>
      <c r="M236" s="145">
        <f t="shared" si="232"/>
        <v>93</v>
      </c>
      <c r="N236" s="145">
        <f t="shared" si="232"/>
        <v>72</v>
      </c>
      <c r="O236" s="126">
        <f>SUM(C236:N236)</f>
        <v>823.5</v>
      </c>
      <c r="P236" s="9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  <c r="DK236" s="87"/>
      <c r="DL236" s="87"/>
      <c r="DM236" s="87"/>
      <c r="DN236" s="87"/>
      <c r="DO236" s="87"/>
      <c r="DP236" s="87"/>
      <c r="DQ236" s="87"/>
      <c r="DR236" s="87"/>
      <c r="DS236" s="87"/>
      <c r="DT236" s="87"/>
      <c r="DU236" s="87"/>
      <c r="DV236" s="87"/>
      <c r="DW236" s="87"/>
      <c r="DX236" s="87"/>
      <c r="DY236" s="87"/>
      <c r="DZ236" s="87"/>
      <c r="EA236" s="87"/>
      <c r="EB236" s="87"/>
      <c r="EC236" s="87"/>
      <c r="ED236" s="87"/>
      <c r="EE236" s="87"/>
      <c r="EF236" s="87"/>
      <c r="EG236" s="87"/>
      <c r="EH236" s="87"/>
    </row>
    <row r="237" spans="1:138" s="88" customFormat="1" ht="13.5" hidden="1" thickBot="1" x14ac:dyDescent="0.25">
      <c r="A237" s="127">
        <f>P99</f>
        <v>2001</v>
      </c>
      <c r="B237" s="124" t="s">
        <v>14</v>
      </c>
      <c r="C237" s="129">
        <f t="shared" ref="C237:N237" si="233">C67</f>
        <v>135.21911249046559</v>
      </c>
      <c r="D237" s="129">
        <f t="shared" si="233"/>
        <v>127.66326676478123</v>
      </c>
      <c r="E237" s="129">
        <f t="shared" si="233"/>
        <v>115.21774242739946</v>
      </c>
      <c r="F237" s="129">
        <f t="shared" si="233"/>
        <v>75.879977906673687</v>
      </c>
      <c r="G237" s="129">
        <f t="shared" si="233"/>
        <v>44.753703985973985</v>
      </c>
      <c r="H237" s="129">
        <f t="shared" si="233"/>
        <v>41.062375419893243</v>
      </c>
      <c r="I237" s="129">
        <f t="shared" si="233"/>
        <v>45.384434365505278</v>
      </c>
      <c r="J237" s="129">
        <f t="shared" si="233"/>
        <v>73.442098164858294</v>
      </c>
      <c r="K237" s="129">
        <f t="shared" si="233"/>
        <v>69.467774768130809</v>
      </c>
      <c r="L237" s="129">
        <f t="shared" si="233"/>
        <v>90.449788286599713</v>
      </c>
      <c r="M237" s="129">
        <f t="shared" si="233"/>
        <v>106.30403048887415</v>
      </c>
      <c r="N237" s="129">
        <f t="shared" si="233"/>
        <v>125.54451258394995</v>
      </c>
      <c r="O237" s="129">
        <f>SUM(C237:N237)</f>
        <v>1050.3888176531052</v>
      </c>
      <c r="P237" s="9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  <c r="DK237" s="87"/>
      <c r="DL237" s="87"/>
      <c r="DM237" s="87"/>
      <c r="DN237" s="87"/>
      <c r="DO237" s="87"/>
      <c r="DP237" s="87"/>
      <c r="DQ237" s="87"/>
      <c r="DR237" s="87"/>
      <c r="DS237" s="87"/>
      <c r="DT237" s="87"/>
      <c r="DU237" s="87"/>
      <c r="DV237" s="87"/>
      <c r="DW237" s="87"/>
      <c r="DX237" s="87"/>
      <c r="DY237" s="87"/>
      <c r="DZ237" s="87"/>
      <c r="EA237" s="87"/>
      <c r="EB237" s="87"/>
      <c r="EC237" s="87"/>
      <c r="ED237" s="87"/>
      <c r="EE237" s="87"/>
      <c r="EF237" s="87"/>
      <c r="EG237" s="87"/>
      <c r="EH237" s="87"/>
    </row>
    <row r="238" spans="1:138" s="88" customFormat="1" ht="13.5" hidden="1" thickBot="1" x14ac:dyDescent="0.25">
      <c r="A238" s="130"/>
      <c r="B238" s="131" t="s">
        <v>27</v>
      </c>
      <c r="C238" s="136">
        <f t="shared" ref="C238:N238" si="234">C236-C237</f>
        <v>-27.219112490465591</v>
      </c>
      <c r="D238" s="137">
        <f t="shared" si="234"/>
        <v>173.33673323521879</v>
      </c>
      <c r="E238" s="137">
        <f t="shared" si="234"/>
        <v>-14.217742427399457</v>
      </c>
      <c r="F238" s="137">
        <f t="shared" si="234"/>
        <v>1.1200220933263125</v>
      </c>
      <c r="G238" s="137">
        <f t="shared" si="234"/>
        <v>-31.753703985973985</v>
      </c>
      <c r="H238" s="137">
        <f t="shared" si="234"/>
        <v>-28.062375419893243</v>
      </c>
      <c r="I238" s="137">
        <f t="shared" si="234"/>
        <v>-42.884434365505278</v>
      </c>
      <c r="J238" s="137">
        <f t="shared" si="234"/>
        <v>-71.442098164858294</v>
      </c>
      <c r="K238" s="137">
        <f t="shared" si="234"/>
        <v>-44.467774768130809</v>
      </c>
      <c r="L238" s="137">
        <f t="shared" si="234"/>
        <v>-74.449788286599713</v>
      </c>
      <c r="M238" s="137">
        <f t="shared" si="234"/>
        <v>-13.304030488874147</v>
      </c>
      <c r="N238" s="138">
        <f t="shared" si="234"/>
        <v>-53.544512583949953</v>
      </c>
      <c r="O238" s="135"/>
      <c r="P238" s="9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  <c r="DK238" s="87"/>
      <c r="DL238" s="87"/>
      <c r="DM238" s="87"/>
      <c r="DN238" s="87"/>
      <c r="DO238" s="87"/>
      <c r="DP238" s="87"/>
      <c r="DQ238" s="87"/>
      <c r="DR238" s="87"/>
      <c r="DS238" s="87"/>
      <c r="DT238" s="87"/>
      <c r="DU238" s="87"/>
      <c r="DV238" s="87"/>
      <c r="DW238" s="87"/>
      <c r="DX238" s="87"/>
      <c r="DY238" s="87"/>
      <c r="DZ238" s="87"/>
      <c r="EA238" s="87"/>
      <c r="EB238" s="87"/>
      <c r="EC238" s="87"/>
      <c r="ED238" s="87"/>
      <c r="EE238" s="87"/>
      <c r="EF238" s="87"/>
      <c r="EG238" s="87"/>
      <c r="EH238" s="87"/>
    </row>
    <row r="239" spans="1:138" s="88" customFormat="1" ht="13.5" hidden="1" thickBot="1" x14ac:dyDescent="0.25">
      <c r="A239" s="130"/>
      <c r="B239" s="147" t="s">
        <v>15</v>
      </c>
      <c r="C239" s="136">
        <f>IF(C238&lt;0,N231*EXP(C238/$M$5),IF((C238+N231)&gt;$M$5,+$M$5,C238+N231))</f>
        <v>8.6974144336448873</v>
      </c>
      <c r="D239" s="137">
        <f t="shared" ref="D239:N239" si="235">IF(D238&lt;0,C239*EXP(D238/$M$5),IF((D238+C239)&gt;$M$5,+$M$5,D238+C239))</f>
        <v>182.03414766886368</v>
      </c>
      <c r="E239" s="137">
        <f t="shared" si="235"/>
        <v>170.1177354248758</v>
      </c>
      <c r="F239" s="137">
        <f t="shared" si="235"/>
        <v>171.2377575182021</v>
      </c>
      <c r="G239" s="137">
        <f t="shared" si="235"/>
        <v>147.20775251103825</v>
      </c>
      <c r="H239" s="137">
        <f t="shared" si="235"/>
        <v>128.79403651909826</v>
      </c>
      <c r="I239" s="137">
        <f t="shared" si="235"/>
        <v>105.00446993533312</v>
      </c>
      <c r="J239" s="137">
        <f t="shared" si="235"/>
        <v>74.72408420907017</v>
      </c>
      <c r="K239" s="137">
        <f t="shared" si="235"/>
        <v>60.464181246287282</v>
      </c>
      <c r="L239" s="137">
        <f t="shared" si="235"/>
        <v>42.416114238373524</v>
      </c>
      <c r="M239" s="137">
        <f t="shared" si="235"/>
        <v>39.81229629421523</v>
      </c>
      <c r="N239" s="138">
        <f t="shared" si="235"/>
        <v>30.852011389676342</v>
      </c>
      <c r="O239" s="135"/>
      <c r="P239" s="9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  <c r="DK239" s="87"/>
      <c r="DL239" s="87"/>
      <c r="DM239" s="87"/>
      <c r="DN239" s="87"/>
      <c r="DO239" s="87"/>
      <c r="DP239" s="87"/>
      <c r="DQ239" s="87"/>
      <c r="DR239" s="87"/>
      <c r="DS239" s="87"/>
      <c r="DT239" s="87"/>
      <c r="DU239" s="87"/>
      <c r="DV239" s="87"/>
      <c r="DW239" s="87"/>
      <c r="DX239" s="87"/>
      <c r="DY239" s="87"/>
      <c r="DZ239" s="87"/>
      <c r="EA239" s="87"/>
      <c r="EB239" s="87"/>
      <c r="EC239" s="87"/>
      <c r="ED239" s="87"/>
      <c r="EE239" s="87"/>
      <c r="EF239" s="87"/>
      <c r="EG239" s="87"/>
      <c r="EH239" s="87"/>
    </row>
    <row r="240" spans="1:138" s="88" customFormat="1" ht="13.5" hidden="1" thickBot="1" x14ac:dyDescent="0.25">
      <c r="A240" s="130"/>
      <c r="B240" s="147" t="s">
        <v>16</v>
      </c>
      <c r="C240" s="136">
        <f>C239-N231</f>
        <v>-1.2036335783819467</v>
      </c>
      <c r="D240" s="137">
        <f t="shared" ref="D240:N240" si="236">D239-C239</f>
        <v>173.33673323521879</v>
      </c>
      <c r="E240" s="137">
        <f t="shared" si="236"/>
        <v>-11.916412243987878</v>
      </c>
      <c r="F240" s="137">
        <f t="shared" si="236"/>
        <v>1.1200220933262983</v>
      </c>
      <c r="G240" s="137">
        <f t="shared" si="236"/>
        <v>-24.030005007163851</v>
      </c>
      <c r="H240" s="137">
        <f t="shared" si="236"/>
        <v>-18.413715991939995</v>
      </c>
      <c r="I240" s="137">
        <f t="shared" si="236"/>
        <v>-23.789566583765136</v>
      </c>
      <c r="J240" s="137">
        <f t="shared" si="236"/>
        <v>-30.280385726262949</v>
      </c>
      <c r="K240" s="137">
        <f t="shared" si="236"/>
        <v>-14.259902962782888</v>
      </c>
      <c r="L240" s="137">
        <f t="shared" si="236"/>
        <v>-18.048067007913758</v>
      </c>
      <c r="M240" s="137">
        <f t="shared" si="236"/>
        <v>-2.603817944158294</v>
      </c>
      <c r="N240" s="138">
        <f t="shared" si="236"/>
        <v>-8.9602849045388879</v>
      </c>
      <c r="O240" s="135"/>
      <c r="P240" s="9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  <c r="DK240" s="87"/>
      <c r="DL240" s="87"/>
      <c r="DM240" s="87"/>
      <c r="DN240" s="87"/>
      <c r="DO240" s="87"/>
      <c r="DP240" s="87"/>
      <c r="DQ240" s="87"/>
      <c r="DR240" s="87"/>
      <c r="DS240" s="87"/>
      <c r="DT240" s="87"/>
      <c r="DU240" s="87"/>
      <c r="DV240" s="87"/>
      <c r="DW240" s="87"/>
      <c r="DX240" s="87"/>
      <c r="DY240" s="87"/>
      <c r="DZ240" s="87"/>
      <c r="EA240" s="87"/>
      <c r="EB240" s="87"/>
      <c r="EC240" s="87"/>
      <c r="ED240" s="87"/>
      <c r="EE240" s="87"/>
      <c r="EF240" s="87"/>
      <c r="EG240" s="87"/>
      <c r="EH240" s="87"/>
    </row>
    <row r="241" spans="1:138" s="88" customFormat="1" ht="13.5" hidden="1" thickBot="1" x14ac:dyDescent="0.25">
      <c r="A241" s="130"/>
      <c r="B241" s="148" t="s">
        <v>17</v>
      </c>
      <c r="C241" s="136">
        <f t="shared" ref="C241:N241" si="237">IF(C240&gt;=0,+C237,+C236+ABS(C240))</f>
        <v>109.20363357838195</v>
      </c>
      <c r="D241" s="137">
        <f t="shared" si="237"/>
        <v>127.66326676478123</v>
      </c>
      <c r="E241" s="137">
        <f t="shared" si="237"/>
        <v>112.91641224398788</v>
      </c>
      <c r="F241" s="137">
        <f t="shared" si="237"/>
        <v>75.879977906673687</v>
      </c>
      <c r="G241" s="137">
        <f t="shared" si="237"/>
        <v>37.030005007163851</v>
      </c>
      <c r="H241" s="137">
        <f t="shared" si="237"/>
        <v>31.413715991939995</v>
      </c>
      <c r="I241" s="137">
        <f t="shared" si="237"/>
        <v>26.289566583765136</v>
      </c>
      <c r="J241" s="137">
        <f t="shared" si="237"/>
        <v>32.280385726262949</v>
      </c>
      <c r="K241" s="137">
        <f t="shared" si="237"/>
        <v>39.259902962782888</v>
      </c>
      <c r="L241" s="137">
        <f t="shared" si="237"/>
        <v>34.048067007913758</v>
      </c>
      <c r="M241" s="137">
        <f t="shared" si="237"/>
        <v>95.603817944158294</v>
      </c>
      <c r="N241" s="138">
        <f t="shared" si="237"/>
        <v>80.960284904538895</v>
      </c>
      <c r="O241" s="129">
        <f>SUM(C241:N241)</f>
        <v>802.54903662235051</v>
      </c>
      <c r="P241" s="9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  <c r="DK241" s="87"/>
      <c r="DL241" s="87"/>
      <c r="DM241" s="87"/>
      <c r="DN241" s="87"/>
      <c r="DO241" s="87"/>
      <c r="DP241" s="87"/>
      <c r="DQ241" s="87"/>
      <c r="DR241" s="87"/>
      <c r="DS241" s="87"/>
      <c r="DT241" s="87"/>
      <c r="DU241" s="87"/>
      <c r="DV241" s="87"/>
      <c r="DW241" s="87"/>
      <c r="DX241" s="87"/>
      <c r="DY241" s="87"/>
      <c r="DZ241" s="87"/>
      <c r="EA241" s="87"/>
      <c r="EB241" s="87"/>
      <c r="EC241" s="87"/>
      <c r="ED241" s="87"/>
      <c r="EE241" s="87"/>
      <c r="EF241" s="87"/>
      <c r="EG241" s="87"/>
      <c r="EH241" s="87"/>
    </row>
    <row r="242" spans="1:138" s="88" customFormat="1" ht="13.5" hidden="1" thickBot="1" x14ac:dyDescent="0.25">
      <c r="A242" s="130"/>
      <c r="B242" s="147" t="s">
        <v>18</v>
      </c>
      <c r="C242" s="136">
        <f>IF((+N231+C238)&gt;$M$5,(N231+ABS(C238))-$M$5,0)</f>
        <v>0</v>
      </c>
      <c r="D242" s="137">
        <f t="shared" ref="D242:N242" si="238">IF((+C239+D238)&gt;$M$5,(C239+ABS(D238))-$M$5,0)</f>
        <v>0</v>
      </c>
      <c r="E242" s="137">
        <f t="shared" si="238"/>
        <v>0</v>
      </c>
      <c r="F242" s="137">
        <f t="shared" si="238"/>
        <v>0</v>
      </c>
      <c r="G242" s="137">
        <f t="shared" si="238"/>
        <v>0</v>
      </c>
      <c r="H242" s="137">
        <f t="shared" si="238"/>
        <v>0</v>
      </c>
      <c r="I242" s="137">
        <f t="shared" si="238"/>
        <v>0</v>
      </c>
      <c r="J242" s="137">
        <f t="shared" si="238"/>
        <v>0</v>
      </c>
      <c r="K242" s="137">
        <f t="shared" si="238"/>
        <v>0</v>
      </c>
      <c r="L242" s="137">
        <f t="shared" si="238"/>
        <v>0</v>
      </c>
      <c r="M242" s="137">
        <f t="shared" si="238"/>
        <v>0</v>
      </c>
      <c r="N242" s="138">
        <f t="shared" si="238"/>
        <v>0</v>
      </c>
      <c r="O242" s="129">
        <f>SUM(C242:N242)</f>
        <v>0</v>
      </c>
      <c r="P242" s="9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  <c r="DK242" s="87"/>
      <c r="DL242" s="87"/>
      <c r="DM242" s="87"/>
      <c r="DN242" s="87"/>
      <c r="DO242" s="87"/>
      <c r="DP242" s="87"/>
      <c r="DQ242" s="87"/>
      <c r="DR242" s="87"/>
      <c r="DS242" s="87"/>
      <c r="DT242" s="87"/>
      <c r="DU242" s="87"/>
      <c r="DV242" s="87"/>
      <c r="DW242" s="87"/>
      <c r="DX242" s="87"/>
      <c r="DY242" s="87"/>
      <c r="DZ242" s="87"/>
      <c r="EA242" s="87"/>
      <c r="EB242" s="87"/>
      <c r="EC242" s="87"/>
      <c r="ED242" s="87"/>
      <c r="EE242" s="87"/>
      <c r="EF242" s="87"/>
      <c r="EG242" s="87"/>
      <c r="EH242" s="87"/>
    </row>
    <row r="243" spans="1:138" s="88" customFormat="1" ht="13.5" hidden="1" thickBot="1" x14ac:dyDescent="0.25">
      <c r="A243" s="130"/>
      <c r="B243" s="147" t="s">
        <v>19</v>
      </c>
      <c r="C243" s="136">
        <f>C237-C241</f>
        <v>26.015478912083637</v>
      </c>
      <c r="D243" s="137">
        <f>D237-D241</f>
        <v>0</v>
      </c>
      <c r="E243" s="137">
        <f t="shared" ref="E243:N243" si="239">E237-E241</f>
        <v>2.3013301834115794</v>
      </c>
      <c r="F243" s="137">
        <f t="shared" si="239"/>
        <v>0</v>
      </c>
      <c r="G243" s="137">
        <f t="shared" si="239"/>
        <v>7.723698978810134</v>
      </c>
      <c r="H243" s="137">
        <f t="shared" si="239"/>
        <v>9.6486594279532483</v>
      </c>
      <c r="I243" s="137">
        <f t="shared" si="239"/>
        <v>19.094867781740142</v>
      </c>
      <c r="J243" s="137">
        <f t="shared" si="239"/>
        <v>41.161712438595345</v>
      </c>
      <c r="K243" s="137">
        <f t="shared" si="239"/>
        <v>30.207871805347921</v>
      </c>
      <c r="L243" s="137">
        <f t="shared" si="239"/>
        <v>56.401721278685955</v>
      </c>
      <c r="M243" s="137">
        <f t="shared" si="239"/>
        <v>10.700212544715853</v>
      </c>
      <c r="N243" s="138">
        <f t="shared" si="239"/>
        <v>44.584227679411057</v>
      </c>
      <c r="O243" s="143">
        <f>SUM(C243:N243)</f>
        <v>247.83978103075486</v>
      </c>
      <c r="P243" s="95">
        <f>(100*O242-60*O243)/O237</f>
        <v>-14.157030817474194</v>
      </c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  <c r="DK243" s="87"/>
      <c r="DL243" s="87"/>
      <c r="DM243" s="87"/>
      <c r="DN243" s="87"/>
      <c r="DO243" s="87"/>
      <c r="DP243" s="87"/>
      <c r="DQ243" s="87"/>
      <c r="DR243" s="87"/>
      <c r="DS243" s="87"/>
      <c r="DT243" s="87"/>
      <c r="DU243" s="87"/>
      <c r="DV243" s="87"/>
      <c r="DW243" s="87"/>
      <c r="DX243" s="87"/>
      <c r="DY243" s="87"/>
      <c r="DZ243" s="87"/>
      <c r="EA243" s="87"/>
      <c r="EB243" s="87"/>
      <c r="EC243" s="87"/>
      <c r="ED243" s="87"/>
      <c r="EE243" s="87"/>
      <c r="EF243" s="87"/>
      <c r="EG243" s="87"/>
      <c r="EH243" s="87"/>
    </row>
    <row r="244" spans="1:138" s="88" customFormat="1" ht="13.5" hidden="1" thickBot="1" x14ac:dyDescent="0.25">
      <c r="A244" s="144"/>
      <c r="B244" s="124" t="s">
        <v>13</v>
      </c>
      <c r="C244" s="145">
        <f t="shared" ref="C244:N244" si="240">R100</f>
        <v>44</v>
      </c>
      <c r="D244" s="145">
        <f t="shared" si="240"/>
        <v>84</v>
      </c>
      <c r="E244" s="145">
        <f t="shared" si="240"/>
        <v>168</v>
      </c>
      <c r="F244" s="145">
        <f t="shared" si="240"/>
        <v>20</v>
      </c>
      <c r="G244" s="145">
        <f t="shared" si="240"/>
        <v>12</v>
      </c>
      <c r="H244" s="145">
        <f t="shared" si="240"/>
        <v>13</v>
      </c>
      <c r="I244" s="145">
        <f t="shared" si="240"/>
        <v>8</v>
      </c>
      <c r="J244" s="145">
        <f t="shared" si="240"/>
        <v>1</v>
      </c>
      <c r="K244" s="145">
        <f t="shared" si="240"/>
        <v>2.5</v>
      </c>
      <c r="L244" s="145">
        <f t="shared" si="240"/>
        <v>99</v>
      </c>
      <c r="M244" s="145">
        <f t="shared" si="240"/>
        <v>14</v>
      </c>
      <c r="N244" s="145">
        <f t="shared" si="240"/>
        <v>111</v>
      </c>
      <c r="O244" s="126">
        <f>SUM(C244:N244)</f>
        <v>576.5</v>
      </c>
      <c r="P244" s="9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  <c r="DK244" s="87"/>
      <c r="DL244" s="87"/>
      <c r="DM244" s="87"/>
      <c r="DN244" s="87"/>
      <c r="DO244" s="87"/>
      <c r="DP244" s="87"/>
      <c r="DQ244" s="87"/>
      <c r="DR244" s="87"/>
      <c r="DS244" s="87"/>
      <c r="DT244" s="87"/>
      <c r="DU244" s="87"/>
      <c r="DV244" s="87"/>
      <c r="DW244" s="87"/>
      <c r="DX244" s="87"/>
      <c r="DY244" s="87"/>
      <c r="DZ244" s="87"/>
      <c r="EA244" s="87"/>
      <c r="EB244" s="87"/>
      <c r="EC244" s="87"/>
      <c r="ED244" s="87"/>
      <c r="EE244" s="87"/>
      <c r="EF244" s="87"/>
      <c r="EG244" s="87"/>
      <c r="EH244" s="87"/>
    </row>
    <row r="245" spans="1:138" s="88" customFormat="1" ht="13.5" hidden="1" thickBot="1" x14ac:dyDescent="0.25">
      <c r="A245" s="127">
        <f>P100</f>
        <v>2002</v>
      </c>
      <c r="B245" s="124" t="s">
        <v>14</v>
      </c>
      <c r="C245" s="129">
        <f t="shared" ref="C245:N245" si="241">C68</f>
        <v>131.95418515501041</v>
      </c>
      <c r="D245" s="129">
        <f t="shared" si="241"/>
        <v>114.20953673517046</v>
      </c>
      <c r="E245" s="129">
        <f t="shared" si="241"/>
        <v>117.24750053597459</v>
      </c>
      <c r="F245" s="129">
        <f t="shared" si="241"/>
        <v>77.527436776354406</v>
      </c>
      <c r="G245" s="129">
        <f t="shared" si="241"/>
        <v>65.604441148060047</v>
      </c>
      <c r="H245" s="129">
        <f t="shared" si="241"/>
        <v>31.46947510452015</v>
      </c>
      <c r="I245" s="129">
        <f t="shared" si="241"/>
        <v>36.957385601333016</v>
      </c>
      <c r="J245" s="129">
        <f t="shared" si="241"/>
        <v>68.686229688401426</v>
      </c>
      <c r="K245" s="129">
        <f t="shared" si="241"/>
        <v>90.449788286599713</v>
      </c>
      <c r="L245" s="129">
        <f t="shared" si="241"/>
        <v>126.60166438367466</v>
      </c>
      <c r="M245" s="129">
        <f t="shared" si="241"/>
        <v>131.95418515501041</v>
      </c>
      <c r="N245" s="129">
        <f t="shared" si="241"/>
        <v>119.29505534222011</v>
      </c>
      <c r="O245" s="129">
        <f>SUM(C245:N245)</f>
        <v>1111.9568839123297</v>
      </c>
      <c r="P245" s="9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  <c r="DK245" s="87"/>
      <c r="DL245" s="87"/>
      <c r="DM245" s="87"/>
      <c r="DN245" s="87"/>
      <c r="DO245" s="87"/>
      <c r="DP245" s="87"/>
      <c r="DQ245" s="87"/>
      <c r="DR245" s="87"/>
      <c r="DS245" s="87"/>
      <c r="DT245" s="87"/>
      <c r="DU245" s="87"/>
      <c r="DV245" s="87"/>
      <c r="DW245" s="87"/>
      <c r="DX245" s="87"/>
      <c r="DY245" s="87"/>
      <c r="DZ245" s="87"/>
      <c r="EA245" s="87"/>
      <c r="EB245" s="87"/>
      <c r="EC245" s="87"/>
      <c r="ED245" s="87"/>
      <c r="EE245" s="87"/>
      <c r="EF245" s="87"/>
      <c r="EG245" s="87"/>
      <c r="EH245" s="87"/>
    </row>
    <row r="246" spans="1:138" s="88" customFormat="1" ht="13.5" hidden="1" thickBot="1" x14ac:dyDescent="0.25">
      <c r="A246" s="130"/>
      <c r="B246" s="131" t="s">
        <v>27</v>
      </c>
      <c r="C246" s="136">
        <f t="shared" ref="C246:N246" si="242">C244-C245</f>
        <v>-87.954185155010407</v>
      </c>
      <c r="D246" s="137">
        <f t="shared" si="242"/>
        <v>-30.20953673517046</v>
      </c>
      <c r="E246" s="137">
        <f t="shared" si="242"/>
        <v>50.752499464025405</v>
      </c>
      <c r="F246" s="137">
        <f t="shared" si="242"/>
        <v>-57.527436776354406</v>
      </c>
      <c r="G246" s="137">
        <f t="shared" si="242"/>
        <v>-53.604441148060047</v>
      </c>
      <c r="H246" s="137">
        <f t="shared" si="242"/>
        <v>-18.46947510452015</v>
      </c>
      <c r="I246" s="137">
        <f t="shared" si="242"/>
        <v>-28.957385601333016</v>
      </c>
      <c r="J246" s="137">
        <f t="shared" si="242"/>
        <v>-67.686229688401426</v>
      </c>
      <c r="K246" s="137">
        <f t="shared" si="242"/>
        <v>-87.949788286599713</v>
      </c>
      <c r="L246" s="137">
        <f t="shared" si="242"/>
        <v>-27.60166438367466</v>
      </c>
      <c r="M246" s="137">
        <f t="shared" si="242"/>
        <v>-117.95418515501041</v>
      </c>
      <c r="N246" s="138">
        <f t="shared" si="242"/>
        <v>-8.2950553422201097</v>
      </c>
      <c r="O246" s="135"/>
      <c r="P246" s="9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  <c r="DK246" s="87"/>
      <c r="DL246" s="87"/>
      <c r="DM246" s="87"/>
      <c r="DN246" s="87"/>
      <c r="DO246" s="87"/>
      <c r="DP246" s="87"/>
      <c r="DQ246" s="87"/>
      <c r="DR246" s="87"/>
      <c r="DS246" s="87"/>
      <c r="DT246" s="87"/>
      <c r="DU246" s="87"/>
      <c r="DV246" s="87"/>
      <c r="DW246" s="87"/>
      <c r="DX246" s="87"/>
      <c r="DY246" s="87"/>
      <c r="DZ246" s="87"/>
      <c r="EA246" s="87"/>
      <c r="EB246" s="87"/>
      <c r="EC246" s="87"/>
      <c r="ED246" s="87"/>
      <c r="EE246" s="87"/>
      <c r="EF246" s="87"/>
      <c r="EG246" s="87"/>
      <c r="EH246" s="87"/>
    </row>
    <row r="247" spans="1:138" s="88" customFormat="1" ht="13.5" hidden="1" thickBot="1" x14ac:dyDescent="0.25">
      <c r="A247" s="130"/>
      <c r="B247" s="147" t="s">
        <v>15</v>
      </c>
      <c r="C247" s="136">
        <f>IF(C246&lt;0,N239*EXP(C246/$M$5),IF((C246+N239)&gt;$M$5,+$M$5,C246+N239))</f>
        <v>20.294958270136405</v>
      </c>
      <c r="D247" s="137">
        <f t="shared" ref="D247:N247" si="243">IF(D246&lt;0,C247*EXP(D246/$M$5),IF((D246+C247)&gt;$M$5,+$M$5,D246+C247))</f>
        <v>17.575705115993539</v>
      </c>
      <c r="E247" s="137">
        <f t="shared" si="243"/>
        <v>68.328204580018948</v>
      </c>
      <c r="F247" s="137">
        <f t="shared" si="243"/>
        <v>51.955233709539911</v>
      </c>
      <c r="G247" s="137">
        <f t="shared" si="243"/>
        <v>40.250531713044658</v>
      </c>
      <c r="H247" s="137">
        <f t="shared" si="243"/>
        <v>36.861709619255784</v>
      </c>
      <c r="I247" s="137">
        <f t="shared" si="243"/>
        <v>32.113645080422813</v>
      </c>
      <c r="J247" s="137">
        <f t="shared" si="243"/>
        <v>23.265361900049825</v>
      </c>
      <c r="K247" s="137">
        <f t="shared" si="243"/>
        <v>15.304656447707076</v>
      </c>
      <c r="L247" s="137">
        <f t="shared" si="243"/>
        <v>13.419657747048038</v>
      </c>
      <c r="M247" s="137">
        <f t="shared" si="243"/>
        <v>7.6525125516718608</v>
      </c>
      <c r="N247" s="138">
        <f t="shared" si="243"/>
        <v>7.3561284498650679</v>
      </c>
      <c r="O247" s="135"/>
      <c r="P247" s="9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  <c r="DK247" s="87"/>
      <c r="DL247" s="87"/>
      <c r="DM247" s="87"/>
      <c r="DN247" s="87"/>
      <c r="DO247" s="87"/>
      <c r="DP247" s="87"/>
      <c r="DQ247" s="87"/>
      <c r="DR247" s="87"/>
      <c r="DS247" s="87"/>
      <c r="DT247" s="87"/>
      <c r="DU247" s="87"/>
      <c r="DV247" s="87"/>
      <c r="DW247" s="87"/>
      <c r="DX247" s="87"/>
      <c r="DY247" s="87"/>
      <c r="DZ247" s="87"/>
      <c r="EA247" s="87"/>
      <c r="EB247" s="87"/>
      <c r="EC247" s="87"/>
      <c r="ED247" s="87"/>
      <c r="EE247" s="87"/>
      <c r="EF247" s="87"/>
      <c r="EG247" s="87"/>
      <c r="EH247" s="87"/>
    </row>
    <row r="248" spans="1:138" s="88" customFormat="1" ht="13.5" hidden="1" thickBot="1" x14ac:dyDescent="0.25">
      <c r="A248" s="130"/>
      <c r="B248" s="147" t="s">
        <v>16</v>
      </c>
      <c r="C248" s="136">
        <f>C247-N239</f>
        <v>-10.557053119539937</v>
      </c>
      <c r="D248" s="137">
        <f t="shared" ref="D248:N248" si="244">D247-C247</f>
        <v>-2.7192531541428657</v>
      </c>
      <c r="E248" s="137">
        <f t="shared" si="244"/>
        <v>50.752499464025405</v>
      </c>
      <c r="F248" s="137">
        <f t="shared" si="244"/>
        <v>-16.372970870479037</v>
      </c>
      <c r="G248" s="137">
        <f t="shared" si="244"/>
        <v>-11.704701996495253</v>
      </c>
      <c r="H248" s="137">
        <f t="shared" si="244"/>
        <v>-3.3888220937888747</v>
      </c>
      <c r="I248" s="137">
        <f t="shared" si="244"/>
        <v>-4.7480645388329705</v>
      </c>
      <c r="J248" s="137">
        <f t="shared" si="244"/>
        <v>-8.848283180372988</v>
      </c>
      <c r="K248" s="137">
        <f t="shared" si="244"/>
        <v>-7.960705452342749</v>
      </c>
      <c r="L248" s="137">
        <f t="shared" si="244"/>
        <v>-1.8849987006590379</v>
      </c>
      <c r="M248" s="137">
        <f t="shared" si="244"/>
        <v>-5.7671451953761776</v>
      </c>
      <c r="N248" s="138">
        <f t="shared" si="244"/>
        <v>-0.29638410180679298</v>
      </c>
      <c r="O248" s="135"/>
      <c r="P248" s="9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  <c r="DK248" s="87"/>
      <c r="DL248" s="87"/>
      <c r="DM248" s="87"/>
      <c r="DN248" s="87"/>
      <c r="DO248" s="87"/>
      <c r="DP248" s="87"/>
      <c r="DQ248" s="87"/>
      <c r="DR248" s="87"/>
      <c r="DS248" s="87"/>
      <c r="DT248" s="87"/>
      <c r="DU248" s="87"/>
      <c r="DV248" s="87"/>
      <c r="DW248" s="87"/>
      <c r="DX248" s="87"/>
      <c r="DY248" s="87"/>
      <c r="DZ248" s="87"/>
      <c r="EA248" s="87"/>
      <c r="EB248" s="87"/>
      <c r="EC248" s="87"/>
      <c r="ED248" s="87"/>
      <c r="EE248" s="87"/>
      <c r="EF248" s="87"/>
      <c r="EG248" s="87"/>
      <c r="EH248" s="87"/>
    </row>
    <row r="249" spans="1:138" s="88" customFormat="1" ht="13.5" hidden="1" thickBot="1" x14ac:dyDescent="0.25">
      <c r="A249" s="130"/>
      <c r="B249" s="148" t="s">
        <v>17</v>
      </c>
      <c r="C249" s="136">
        <f t="shared" ref="C249:N249" si="245">IF(C248&gt;=0,+C245,+C244+ABS(C248))</f>
        <v>54.557053119539937</v>
      </c>
      <c r="D249" s="137">
        <f t="shared" si="245"/>
        <v>86.719253154142862</v>
      </c>
      <c r="E249" s="137">
        <f t="shared" si="245"/>
        <v>117.24750053597459</v>
      </c>
      <c r="F249" s="137">
        <f t="shared" si="245"/>
        <v>36.372970870479037</v>
      </c>
      <c r="G249" s="137">
        <f t="shared" si="245"/>
        <v>23.704701996495253</v>
      </c>
      <c r="H249" s="137">
        <f t="shared" si="245"/>
        <v>16.388822093788875</v>
      </c>
      <c r="I249" s="137">
        <f t="shared" si="245"/>
        <v>12.748064538832971</v>
      </c>
      <c r="J249" s="137">
        <f t="shared" si="245"/>
        <v>9.848283180372988</v>
      </c>
      <c r="K249" s="137">
        <f t="shared" si="245"/>
        <v>10.460705452342749</v>
      </c>
      <c r="L249" s="137">
        <f t="shared" si="245"/>
        <v>100.88499870065904</v>
      </c>
      <c r="M249" s="137">
        <f t="shared" si="245"/>
        <v>19.767145195376177</v>
      </c>
      <c r="N249" s="138">
        <f t="shared" si="245"/>
        <v>111.29638410180679</v>
      </c>
      <c r="O249" s="129">
        <f>SUM(C249:N249)</f>
        <v>599.99588293981128</v>
      </c>
      <c r="P249" s="9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  <c r="DK249" s="87"/>
      <c r="DL249" s="87"/>
      <c r="DM249" s="87"/>
      <c r="DN249" s="87"/>
      <c r="DO249" s="87"/>
      <c r="DP249" s="87"/>
      <c r="DQ249" s="87"/>
      <c r="DR249" s="87"/>
      <c r="DS249" s="87"/>
      <c r="DT249" s="87"/>
      <c r="DU249" s="87"/>
      <c r="DV249" s="87"/>
      <c r="DW249" s="87"/>
      <c r="DX249" s="87"/>
      <c r="DY249" s="87"/>
      <c r="DZ249" s="87"/>
      <c r="EA249" s="87"/>
      <c r="EB249" s="87"/>
      <c r="EC249" s="87"/>
      <c r="ED249" s="87"/>
      <c r="EE249" s="87"/>
      <c r="EF249" s="87"/>
      <c r="EG249" s="87"/>
      <c r="EH249" s="87"/>
    </row>
    <row r="250" spans="1:138" s="88" customFormat="1" ht="13.5" hidden="1" thickBot="1" x14ac:dyDescent="0.25">
      <c r="A250" s="130"/>
      <c r="B250" s="147" t="s">
        <v>18</v>
      </c>
      <c r="C250" s="136">
        <f>IF((+N239+C246)&gt;$M$5,(N239+ABS(C246))-$M$5,0)</f>
        <v>0</v>
      </c>
      <c r="D250" s="137">
        <f t="shared" ref="D250:N250" si="246">IF((+C247+D246)&gt;$M$5,(C247+ABS(D246))-$M$5,0)</f>
        <v>0</v>
      </c>
      <c r="E250" s="137">
        <f t="shared" si="246"/>
        <v>0</v>
      </c>
      <c r="F250" s="137">
        <f t="shared" si="246"/>
        <v>0</v>
      </c>
      <c r="G250" s="137">
        <f t="shared" si="246"/>
        <v>0</v>
      </c>
      <c r="H250" s="137">
        <f t="shared" si="246"/>
        <v>0</v>
      </c>
      <c r="I250" s="137">
        <f t="shared" si="246"/>
        <v>0</v>
      </c>
      <c r="J250" s="137">
        <f t="shared" si="246"/>
        <v>0</v>
      </c>
      <c r="K250" s="137">
        <f t="shared" si="246"/>
        <v>0</v>
      </c>
      <c r="L250" s="137">
        <f t="shared" si="246"/>
        <v>0</v>
      </c>
      <c r="M250" s="137">
        <f t="shared" si="246"/>
        <v>0</v>
      </c>
      <c r="N250" s="138">
        <f t="shared" si="246"/>
        <v>0</v>
      </c>
      <c r="O250" s="129">
        <f>SUM(C250:N250)</f>
        <v>0</v>
      </c>
      <c r="P250" s="9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  <c r="DK250" s="87"/>
      <c r="DL250" s="87"/>
      <c r="DM250" s="87"/>
      <c r="DN250" s="87"/>
      <c r="DO250" s="87"/>
      <c r="DP250" s="87"/>
      <c r="DQ250" s="87"/>
      <c r="DR250" s="87"/>
      <c r="DS250" s="87"/>
      <c r="DT250" s="87"/>
      <c r="DU250" s="87"/>
      <c r="DV250" s="87"/>
      <c r="DW250" s="87"/>
      <c r="DX250" s="87"/>
      <c r="DY250" s="87"/>
      <c r="DZ250" s="87"/>
      <c r="EA250" s="87"/>
      <c r="EB250" s="87"/>
      <c r="EC250" s="87"/>
      <c r="ED250" s="87"/>
      <c r="EE250" s="87"/>
      <c r="EF250" s="87"/>
      <c r="EG250" s="87"/>
      <c r="EH250" s="87"/>
    </row>
    <row r="251" spans="1:138" s="88" customFormat="1" ht="13.5" hidden="1" thickBot="1" x14ac:dyDescent="0.25">
      <c r="A251" s="130"/>
      <c r="B251" s="147" t="s">
        <v>19</v>
      </c>
      <c r="C251" s="136">
        <f>C245-C249</f>
        <v>77.397132035470463</v>
      </c>
      <c r="D251" s="137">
        <f>D245-D249</f>
        <v>27.490283581027597</v>
      </c>
      <c r="E251" s="137">
        <f t="shared" ref="E251:N251" si="247">E245-E249</f>
        <v>0</v>
      </c>
      <c r="F251" s="137">
        <f t="shared" si="247"/>
        <v>41.154465905875369</v>
      </c>
      <c r="G251" s="137">
        <f t="shared" si="247"/>
        <v>41.899739151564795</v>
      </c>
      <c r="H251" s="137">
        <f t="shared" si="247"/>
        <v>15.080653010731275</v>
      </c>
      <c r="I251" s="137">
        <f t="shared" si="247"/>
        <v>24.209321062500045</v>
      </c>
      <c r="J251" s="137">
        <f t="shared" si="247"/>
        <v>58.837946508028438</v>
      </c>
      <c r="K251" s="137">
        <f t="shared" si="247"/>
        <v>79.989082834256962</v>
      </c>
      <c r="L251" s="137">
        <f t="shared" si="247"/>
        <v>25.71666568301562</v>
      </c>
      <c r="M251" s="137">
        <f t="shared" si="247"/>
        <v>112.18703995963423</v>
      </c>
      <c r="N251" s="138">
        <f t="shared" si="247"/>
        <v>7.9986712404133158</v>
      </c>
      <c r="O251" s="143">
        <f>SUM(C251:N251)</f>
        <v>511.96100097251821</v>
      </c>
      <c r="P251" s="95">
        <f>(100*O250-60*O251)/O245</f>
        <v>-27.624866128148341</v>
      </c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  <c r="DK251" s="87"/>
      <c r="DL251" s="87"/>
      <c r="DM251" s="87"/>
      <c r="DN251" s="87"/>
      <c r="DO251" s="87"/>
      <c r="DP251" s="87"/>
      <c r="DQ251" s="87"/>
      <c r="DR251" s="87"/>
      <c r="DS251" s="87"/>
      <c r="DT251" s="87"/>
      <c r="DU251" s="87"/>
      <c r="DV251" s="87"/>
      <c r="DW251" s="87"/>
      <c r="DX251" s="87"/>
      <c r="DY251" s="87"/>
      <c r="DZ251" s="87"/>
      <c r="EA251" s="87"/>
      <c r="EB251" s="87"/>
      <c r="EC251" s="87"/>
      <c r="ED251" s="87"/>
      <c r="EE251" s="87"/>
      <c r="EF251" s="87"/>
      <c r="EG251" s="87"/>
      <c r="EH251" s="87"/>
    </row>
    <row r="252" spans="1:138" s="88" customFormat="1" ht="13.5" hidden="1" thickBot="1" x14ac:dyDescent="0.25">
      <c r="A252" s="144"/>
      <c r="B252" s="124" t="s">
        <v>13</v>
      </c>
      <c r="C252" s="145">
        <f t="shared" ref="C252:N252" si="248">R101</f>
        <v>157</v>
      </c>
      <c r="D252" s="145">
        <f t="shared" si="248"/>
        <v>65</v>
      </c>
      <c r="E252" s="145">
        <f t="shared" si="248"/>
        <v>205</v>
      </c>
      <c r="F252" s="145">
        <f t="shared" si="248"/>
        <v>36</v>
      </c>
      <c r="G252" s="145">
        <f t="shared" si="248"/>
        <v>16</v>
      </c>
      <c r="H252" s="145">
        <f t="shared" si="248"/>
        <v>2</v>
      </c>
      <c r="I252" s="145">
        <f t="shared" si="248"/>
        <v>1</v>
      </c>
      <c r="J252" s="145">
        <f t="shared" si="248"/>
        <v>1</v>
      </c>
      <c r="K252" s="145">
        <f t="shared" si="248"/>
        <v>5</v>
      </c>
      <c r="L252" s="145">
        <f t="shared" si="248"/>
        <v>93</v>
      </c>
      <c r="M252" s="145">
        <f t="shared" si="248"/>
        <v>36</v>
      </c>
      <c r="N252" s="145">
        <f t="shared" si="248"/>
        <v>96</v>
      </c>
      <c r="O252" s="126">
        <f>SUM(C252:N252)</f>
        <v>713</v>
      </c>
      <c r="P252" s="9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  <c r="DK252" s="87"/>
      <c r="DL252" s="87"/>
      <c r="DM252" s="87"/>
      <c r="DN252" s="87"/>
      <c r="DO252" s="87"/>
      <c r="DP252" s="87"/>
      <c r="DQ252" s="87"/>
      <c r="DR252" s="87"/>
      <c r="DS252" s="87"/>
      <c r="DT252" s="87"/>
      <c r="DU252" s="87"/>
      <c r="DV252" s="87"/>
      <c r="DW252" s="87"/>
      <c r="DX252" s="87"/>
      <c r="DY252" s="87"/>
      <c r="DZ252" s="87"/>
      <c r="EA252" s="87"/>
      <c r="EB252" s="87"/>
      <c r="EC252" s="87"/>
      <c r="ED252" s="87"/>
      <c r="EE252" s="87"/>
      <c r="EF252" s="87"/>
      <c r="EG252" s="87"/>
      <c r="EH252" s="87"/>
    </row>
    <row r="253" spans="1:138" s="88" customFormat="1" ht="13.5" hidden="1" thickBot="1" x14ac:dyDescent="0.25">
      <c r="A253" s="127">
        <f>P101</f>
        <v>2003</v>
      </c>
      <c r="B253" s="124" t="s">
        <v>14</v>
      </c>
      <c r="C253" s="129">
        <f t="shared" ref="C253:N253" si="249">C69</f>
        <v>127.66326676478123</v>
      </c>
      <c r="D253" s="129">
        <f t="shared" si="249"/>
        <v>118.26905327231815</v>
      </c>
      <c r="E253" s="129">
        <f t="shared" si="249"/>
        <v>107.27665120155608</v>
      </c>
      <c r="F253" s="129">
        <f t="shared" si="249"/>
        <v>79.192662048862175</v>
      </c>
      <c r="G253" s="129">
        <f t="shared" si="249"/>
        <v>62.593669338867379</v>
      </c>
      <c r="H253" s="129">
        <f t="shared" si="249"/>
        <v>56.785120623496923</v>
      </c>
      <c r="I253" s="129">
        <f t="shared" si="249"/>
        <v>39.276519555864176</v>
      </c>
      <c r="J253" s="129">
        <f t="shared" si="249"/>
        <v>45.384434365505278</v>
      </c>
      <c r="K253" s="129">
        <f t="shared" si="249"/>
        <v>87.785338326062629</v>
      </c>
      <c r="L253" s="129">
        <f t="shared" si="249"/>
        <v>116.23039697421962</v>
      </c>
      <c r="M253" s="129">
        <f t="shared" si="249"/>
        <v>138.52410591992447</v>
      </c>
      <c r="N253" s="129">
        <f t="shared" si="249"/>
        <v>118.26905327231815</v>
      </c>
      <c r="O253" s="129">
        <f>SUM(C253:N253)</f>
        <v>1097.2502716637762</v>
      </c>
      <c r="P253" s="9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  <c r="DK253" s="87"/>
      <c r="DL253" s="87"/>
      <c r="DM253" s="87"/>
      <c r="DN253" s="87"/>
      <c r="DO253" s="87"/>
      <c r="DP253" s="87"/>
      <c r="DQ253" s="87"/>
      <c r="DR253" s="87"/>
      <c r="DS253" s="87"/>
      <c r="DT253" s="87"/>
      <c r="DU253" s="87"/>
      <c r="DV253" s="87"/>
      <c r="DW253" s="87"/>
      <c r="DX253" s="87"/>
      <c r="DY253" s="87"/>
      <c r="DZ253" s="87"/>
      <c r="EA253" s="87"/>
      <c r="EB253" s="87"/>
      <c r="EC253" s="87"/>
      <c r="ED253" s="87"/>
      <c r="EE253" s="87"/>
      <c r="EF253" s="87"/>
      <c r="EG253" s="87"/>
      <c r="EH253" s="87"/>
    </row>
    <row r="254" spans="1:138" s="88" customFormat="1" ht="13.5" hidden="1" thickBot="1" x14ac:dyDescent="0.25">
      <c r="A254" s="130"/>
      <c r="B254" s="131" t="s">
        <v>27</v>
      </c>
      <c r="C254" s="136">
        <f t="shared" ref="C254:N254" si="250">C252-C253</f>
        <v>29.336733235218773</v>
      </c>
      <c r="D254" s="137">
        <f t="shared" si="250"/>
        <v>-53.269053272318146</v>
      </c>
      <c r="E254" s="137">
        <f t="shared" si="250"/>
        <v>97.723348798443922</v>
      </c>
      <c r="F254" s="137">
        <f t="shared" si="250"/>
        <v>-43.192662048862175</v>
      </c>
      <c r="G254" s="137">
        <f t="shared" si="250"/>
        <v>-46.593669338867379</v>
      </c>
      <c r="H254" s="137">
        <f t="shared" si="250"/>
        <v>-54.785120623496923</v>
      </c>
      <c r="I254" s="137">
        <f t="shared" si="250"/>
        <v>-38.276519555864176</v>
      </c>
      <c r="J254" s="137">
        <f t="shared" si="250"/>
        <v>-44.384434365505278</v>
      </c>
      <c r="K254" s="137">
        <f t="shared" si="250"/>
        <v>-82.785338326062629</v>
      </c>
      <c r="L254" s="137">
        <f t="shared" si="250"/>
        <v>-23.230396974219616</v>
      </c>
      <c r="M254" s="137">
        <f t="shared" si="250"/>
        <v>-102.52410591992447</v>
      </c>
      <c r="N254" s="138">
        <f t="shared" si="250"/>
        <v>-22.269053272318146</v>
      </c>
      <c r="O254" s="135"/>
      <c r="P254" s="9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  <c r="DK254" s="87"/>
      <c r="DL254" s="87"/>
      <c r="DM254" s="87"/>
      <c r="DN254" s="87"/>
      <c r="DO254" s="87"/>
      <c r="DP254" s="87"/>
      <c r="DQ254" s="87"/>
      <c r="DR254" s="87"/>
      <c r="DS254" s="87"/>
      <c r="DT254" s="87"/>
      <c r="DU254" s="87"/>
      <c r="DV254" s="87"/>
      <c r="DW254" s="87"/>
      <c r="DX254" s="87"/>
      <c r="DY254" s="87"/>
      <c r="DZ254" s="87"/>
      <c r="EA254" s="87"/>
      <c r="EB254" s="87"/>
      <c r="EC254" s="87"/>
      <c r="ED254" s="87"/>
      <c r="EE254" s="87"/>
      <c r="EF254" s="87"/>
      <c r="EG254" s="87"/>
      <c r="EH254" s="87"/>
    </row>
    <row r="255" spans="1:138" s="88" customFormat="1" ht="13.5" hidden="1" thickBot="1" x14ac:dyDescent="0.25">
      <c r="A255" s="130"/>
      <c r="B255" s="147" t="s">
        <v>15</v>
      </c>
      <c r="C255" s="136">
        <f>IF(C254&lt;0,N247*EXP(C254/$M$5),IF((C254+N247)&gt;$M$5,+$M$5,C254+N247))</f>
        <v>36.692861685083841</v>
      </c>
      <c r="D255" s="137">
        <f t="shared" ref="D255:N255" si="251">IF(D254&lt;0,C255*EXP(D254/$M$5),IF((D254+C255)&gt;$M$5,+$M$5,D254+C255))</f>
        <v>28.471969392643281</v>
      </c>
      <c r="E255" s="137">
        <f t="shared" si="251"/>
        <v>126.19531819108721</v>
      </c>
      <c r="F255" s="137">
        <f t="shared" si="251"/>
        <v>102.7348613780932</v>
      </c>
      <c r="G255" s="137">
        <f t="shared" si="251"/>
        <v>82.292246422974642</v>
      </c>
      <c r="H255" s="137">
        <f t="shared" si="251"/>
        <v>63.395657494758417</v>
      </c>
      <c r="I255" s="137">
        <f t="shared" si="251"/>
        <v>52.832483776592923</v>
      </c>
      <c r="J255" s="137">
        <f t="shared" si="251"/>
        <v>42.767213752853351</v>
      </c>
      <c r="K255" s="137">
        <f t="shared" si="251"/>
        <v>28.83401822429332</v>
      </c>
      <c r="L255" s="137">
        <f t="shared" si="251"/>
        <v>25.814463624786768</v>
      </c>
      <c r="M255" s="137">
        <f t="shared" si="251"/>
        <v>15.842954845546929</v>
      </c>
      <c r="N255" s="138">
        <f t="shared" si="251"/>
        <v>14.248929790142098</v>
      </c>
      <c r="O255" s="135"/>
      <c r="P255" s="9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  <c r="DK255" s="87"/>
      <c r="DL255" s="87"/>
      <c r="DM255" s="87"/>
      <c r="DN255" s="87"/>
      <c r="DO255" s="87"/>
      <c r="DP255" s="87"/>
      <c r="DQ255" s="87"/>
      <c r="DR255" s="87"/>
      <c r="DS255" s="87"/>
      <c r="DT255" s="87"/>
      <c r="DU255" s="87"/>
      <c r="DV255" s="87"/>
      <c r="DW255" s="87"/>
      <c r="DX255" s="87"/>
      <c r="DY255" s="87"/>
      <c r="DZ255" s="87"/>
      <c r="EA255" s="87"/>
      <c r="EB255" s="87"/>
      <c r="EC255" s="87"/>
      <c r="ED255" s="87"/>
      <c r="EE255" s="87"/>
      <c r="EF255" s="87"/>
      <c r="EG255" s="87"/>
      <c r="EH255" s="87"/>
    </row>
    <row r="256" spans="1:138" s="88" customFormat="1" ht="13.5" hidden="1" thickBot="1" x14ac:dyDescent="0.25">
      <c r="A256" s="130"/>
      <c r="B256" s="147" t="s">
        <v>16</v>
      </c>
      <c r="C256" s="136">
        <f>C255-N247</f>
        <v>29.336733235218773</v>
      </c>
      <c r="D256" s="137">
        <f t="shared" ref="D256:N256" si="252">D255-C255</f>
        <v>-8.2208922924405599</v>
      </c>
      <c r="E256" s="137">
        <f t="shared" si="252"/>
        <v>97.723348798443936</v>
      </c>
      <c r="F256" s="137">
        <f t="shared" si="252"/>
        <v>-23.460456812994011</v>
      </c>
      <c r="G256" s="137">
        <f t="shared" si="252"/>
        <v>-20.442614955118557</v>
      </c>
      <c r="H256" s="137">
        <f t="shared" si="252"/>
        <v>-18.896588928216225</v>
      </c>
      <c r="I256" s="137">
        <f t="shared" si="252"/>
        <v>-10.563173718165494</v>
      </c>
      <c r="J256" s="137">
        <f t="shared" si="252"/>
        <v>-10.065270023739572</v>
      </c>
      <c r="K256" s="137">
        <f t="shared" si="252"/>
        <v>-13.933195528560031</v>
      </c>
      <c r="L256" s="137">
        <f t="shared" si="252"/>
        <v>-3.0195545995065523</v>
      </c>
      <c r="M256" s="137">
        <f t="shared" si="252"/>
        <v>-9.9715087792398389</v>
      </c>
      <c r="N256" s="138">
        <f t="shared" si="252"/>
        <v>-1.5940250554048312</v>
      </c>
      <c r="O256" s="135"/>
      <c r="P256" s="9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  <c r="DK256" s="87"/>
      <c r="DL256" s="87"/>
      <c r="DM256" s="87"/>
      <c r="DN256" s="87"/>
      <c r="DO256" s="87"/>
      <c r="DP256" s="87"/>
      <c r="DQ256" s="87"/>
      <c r="DR256" s="87"/>
      <c r="DS256" s="87"/>
      <c r="DT256" s="87"/>
      <c r="DU256" s="87"/>
      <c r="DV256" s="87"/>
      <c r="DW256" s="87"/>
      <c r="DX256" s="87"/>
      <c r="DY256" s="87"/>
      <c r="DZ256" s="87"/>
      <c r="EA256" s="87"/>
      <c r="EB256" s="87"/>
      <c r="EC256" s="87"/>
      <c r="ED256" s="87"/>
      <c r="EE256" s="87"/>
      <c r="EF256" s="87"/>
      <c r="EG256" s="87"/>
      <c r="EH256" s="87"/>
    </row>
    <row r="257" spans="1:138" s="88" customFormat="1" ht="13.5" hidden="1" thickBot="1" x14ac:dyDescent="0.25">
      <c r="A257" s="130"/>
      <c r="B257" s="148" t="s">
        <v>17</v>
      </c>
      <c r="C257" s="136">
        <f t="shared" ref="C257:N257" si="253">IF(C256&gt;=0,+C253,+C252+ABS(C256))</f>
        <v>127.66326676478123</v>
      </c>
      <c r="D257" s="137">
        <f t="shared" si="253"/>
        <v>73.220892292440567</v>
      </c>
      <c r="E257" s="137">
        <f t="shared" si="253"/>
        <v>107.27665120155608</v>
      </c>
      <c r="F257" s="137">
        <f t="shared" si="253"/>
        <v>59.460456812994011</v>
      </c>
      <c r="G257" s="137">
        <f t="shared" si="253"/>
        <v>36.442614955118557</v>
      </c>
      <c r="H257" s="137">
        <f t="shared" si="253"/>
        <v>20.896588928216225</v>
      </c>
      <c r="I257" s="137">
        <f t="shared" si="253"/>
        <v>11.563173718165494</v>
      </c>
      <c r="J257" s="137">
        <f t="shared" si="253"/>
        <v>11.065270023739572</v>
      </c>
      <c r="K257" s="137">
        <f t="shared" si="253"/>
        <v>18.933195528560031</v>
      </c>
      <c r="L257" s="137">
        <f t="shared" si="253"/>
        <v>96.019554599506549</v>
      </c>
      <c r="M257" s="137">
        <f t="shared" si="253"/>
        <v>45.971508779239841</v>
      </c>
      <c r="N257" s="138">
        <f t="shared" si="253"/>
        <v>97.594025055404828</v>
      </c>
      <c r="O257" s="129">
        <f>SUM(C257:N257)</f>
        <v>706.10719865972283</v>
      </c>
      <c r="P257" s="9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  <c r="DK257" s="87"/>
      <c r="DL257" s="87"/>
      <c r="DM257" s="87"/>
      <c r="DN257" s="87"/>
      <c r="DO257" s="87"/>
      <c r="DP257" s="87"/>
      <c r="DQ257" s="87"/>
      <c r="DR257" s="87"/>
      <c r="DS257" s="87"/>
      <c r="DT257" s="87"/>
      <c r="DU257" s="87"/>
      <c r="DV257" s="87"/>
      <c r="DW257" s="87"/>
      <c r="DX257" s="87"/>
      <c r="DY257" s="87"/>
      <c r="DZ257" s="87"/>
      <c r="EA257" s="87"/>
      <c r="EB257" s="87"/>
      <c r="EC257" s="87"/>
      <c r="ED257" s="87"/>
      <c r="EE257" s="87"/>
      <c r="EF257" s="87"/>
      <c r="EG257" s="87"/>
      <c r="EH257" s="87"/>
    </row>
    <row r="258" spans="1:138" s="88" customFormat="1" ht="13.5" hidden="1" thickBot="1" x14ac:dyDescent="0.25">
      <c r="A258" s="130"/>
      <c r="B258" s="147" t="s">
        <v>18</v>
      </c>
      <c r="C258" s="136">
        <f>IF((+N247+C254)&gt;$M$5,(N247+ABS(C254))-$M$5,0)</f>
        <v>0</v>
      </c>
      <c r="D258" s="137">
        <f t="shared" ref="D258:N258" si="254">IF((+C255+D254)&gt;$M$5,(C255+ABS(D254))-$M$5,0)</f>
        <v>0</v>
      </c>
      <c r="E258" s="137">
        <f t="shared" si="254"/>
        <v>0</v>
      </c>
      <c r="F258" s="137">
        <f t="shared" si="254"/>
        <v>0</v>
      </c>
      <c r="G258" s="137">
        <f t="shared" si="254"/>
        <v>0</v>
      </c>
      <c r="H258" s="137">
        <f t="shared" si="254"/>
        <v>0</v>
      </c>
      <c r="I258" s="137">
        <f t="shared" si="254"/>
        <v>0</v>
      </c>
      <c r="J258" s="137">
        <f t="shared" si="254"/>
        <v>0</v>
      </c>
      <c r="K258" s="137">
        <f t="shared" si="254"/>
        <v>0</v>
      </c>
      <c r="L258" s="137">
        <f t="shared" si="254"/>
        <v>0</v>
      </c>
      <c r="M258" s="137">
        <f t="shared" si="254"/>
        <v>0</v>
      </c>
      <c r="N258" s="138">
        <f t="shared" si="254"/>
        <v>0</v>
      </c>
      <c r="O258" s="129">
        <f>SUM(C258:N258)</f>
        <v>0</v>
      </c>
      <c r="P258" s="9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  <c r="DK258" s="87"/>
      <c r="DL258" s="87"/>
      <c r="DM258" s="87"/>
      <c r="DN258" s="87"/>
      <c r="DO258" s="87"/>
      <c r="DP258" s="87"/>
      <c r="DQ258" s="87"/>
      <c r="DR258" s="87"/>
      <c r="DS258" s="87"/>
      <c r="DT258" s="87"/>
      <c r="DU258" s="87"/>
      <c r="DV258" s="87"/>
      <c r="DW258" s="87"/>
      <c r="DX258" s="87"/>
      <c r="DY258" s="87"/>
      <c r="DZ258" s="87"/>
      <c r="EA258" s="87"/>
      <c r="EB258" s="87"/>
      <c r="EC258" s="87"/>
      <c r="ED258" s="87"/>
      <c r="EE258" s="87"/>
      <c r="EF258" s="87"/>
      <c r="EG258" s="87"/>
      <c r="EH258" s="87"/>
    </row>
    <row r="259" spans="1:138" s="88" customFormat="1" ht="13.5" hidden="1" thickBot="1" x14ac:dyDescent="0.25">
      <c r="A259" s="130"/>
      <c r="B259" s="147" t="s">
        <v>19</v>
      </c>
      <c r="C259" s="136">
        <f>C253-C257</f>
        <v>0</v>
      </c>
      <c r="D259" s="137">
        <f>D253-D257</f>
        <v>45.048160979877579</v>
      </c>
      <c r="E259" s="137">
        <f t="shared" ref="E259:N259" si="255">E253-E257</f>
        <v>0</v>
      </c>
      <c r="F259" s="137">
        <f t="shared" si="255"/>
        <v>19.732205235868165</v>
      </c>
      <c r="G259" s="137">
        <f t="shared" si="255"/>
        <v>26.151054383748821</v>
      </c>
      <c r="H259" s="137">
        <f t="shared" si="255"/>
        <v>35.888531695280697</v>
      </c>
      <c r="I259" s="137">
        <f t="shared" si="255"/>
        <v>27.713345837698682</v>
      </c>
      <c r="J259" s="137">
        <f t="shared" si="255"/>
        <v>34.319164341765706</v>
      </c>
      <c r="K259" s="137">
        <f t="shared" si="255"/>
        <v>68.852142797502594</v>
      </c>
      <c r="L259" s="137">
        <f t="shared" si="255"/>
        <v>20.210842374713067</v>
      </c>
      <c r="M259" s="137">
        <f t="shared" si="255"/>
        <v>92.552597140684625</v>
      </c>
      <c r="N259" s="138">
        <f t="shared" si="255"/>
        <v>20.675028216913319</v>
      </c>
      <c r="O259" s="143">
        <f>SUM(C259:N259)</f>
        <v>391.14307300405324</v>
      </c>
      <c r="P259" s="95">
        <f>(100*O258-60*O259)/O253</f>
        <v>-21.388542784006283</v>
      </c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  <c r="DK259" s="87"/>
      <c r="DL259" s="87"/>
      <c r="DM259" s="87"/>
      <c r="DN259" s="87"/>
      <c r="DO259" s="87"/>
      <c r="DP259" s="87"/>
      <c r="DQ259" s="87"/>
      <c r="DR259" s="87"/>
      <c r="DS259" s="87"/>
      <c r="DT259" s="87"/>
      <c r="DU259" s="87"/>
      <c r="DV259" s="87"/>
      <c r="DW259" s="87"/>
      <c r="DX259" s="87"/>
      <c r="DY259" s="87"/>
      <c r="DZ259" s="87"/>
      <c r="EA259" s="87"/>
      <c r="EB259" s="87"/>
      <c r="EC259" s="87"/>
      <c r="ED259" s="87"/>
      <c r="EE259" s="87"/>
      <c r="EF259" s="87"/>
      <c r="EG259" s="87"/>
      <c r="EH259" s="87"/>
    </row>
    <row r="260" spans="1:138" s="88" customFormat="1" ht="13.5" hidden="1" thickBot="1" x14ac:dyDescent="0.25">
      <c r="A260" s="144"/>
      <c r="B260" s="124" t="s">
        <v>13</v>
      </c>
      <c r="C260" s="145">
        <f t="shared" ref="C260:N260" si="256">R102</f>
        <v>109</v>
      </c>
      <c r="D260" s="145">
        <f t="shared" si="256"/>
        <v>114</v>
      </c>
      <c r="E260" s="145">
        <f t="shared" si="256"/>
        <v>86</v>
      </c>
      <c r="F260" s="145">
        <f t="shared" si="256"/>
        <v>53</v>
      </c>
      <c r="G260" s="145">
        <f t="shared" si="256"/>
        <v>12</v>
      </c>
      <c r="H260" s="145">
        <f t="shared" si="256"/>
        <v>3</v>
      </c>
      <c r="I260" s="145">
        <f t="shared" si="256"/>
        <v>2.5</v>
      </c>
      <c r="J260" s="145">
        <f t="shared" si="256"/>
        <v>1</v>
      </c>
      <c r="K260" s="145">
        <f t="shared" si="256"/>
        <v>31</v>
      </c>
      <c r="L260" s="145">
        <f t="shared" si="256"/>
        <v>11</v>
      </c>
      <c r="M260" s="145">
        <f t="shared" si="256"/>
        <v>27</v>
      </c>
      <c r="N260" s="145">
        <f t="shared" si="256"/>
        <v>214</v>
      </c>
      <c r="O260" s="126">
        <f>SUM(C260:N260)</f>
        <v>663.5</v>
      </c>
      <c r="P260" s="9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  <c r="DK260" s="87"/>
      <c r="DL260" s="87"/>
      <c r="DM260" s="87"/>
      <c r="DN260" s="87"/>
      <c r="DO260" s="87"/>
      <c r="DP260" s="87"/>
      <c r="DQ260" s="87"/>
      <c r="DR260" s="87"/>
      <c r="DS260" s="87"/>
      <c r="DT260" s="87"/>
      <c r="DU260" s="87"/>
      <c r="DV260" s="87"/>
      <c r="DW260" s="87"/>
      <c r="DX260" s="87"/>
      <c r="DY260" s="87"/>
      <c r="DZ260" s="87"/>
      <c r="EA260" s="87"/>
      <c r="EB260" s="87"/>
      <c r="EC260" s="87"/>
      <c r="ED260" s="87"/>
      <c r="EE260" s="87"/>
      <c r="EF260" s="87"/>
      <c r="EG260" s="87"/>
      <c r="EH260" s="87"/>
    </row>
    <row r="261" spans="1:138" s="88" customFormat="1" ht="13.5" hidden="1" thickBot="1" x14ac:dyDescent="0.25">
      <c r="A261" s="127">
        <f>P102</f>
        <v>2004</v>
      </c>
      <c r="B261" s="124" t="s">
        <v>14</v>
      </c>
      <c r="C261" s="129">
        <f t="shared" ref="C261:N261" si="257">C70</f>
        <v>135.21911249046559</v>
      </c>
      <c r="D261" s="129">
        <f t="shared" si="257"/>
        <v>115.21774242739946</v>
      </c>
      <c r="E261" s="129">
        <f t="shared" si="257"/>
        <v>111.21161117211814</v>
      </c>
      <c r="F261" s="129">
        <f t="shared" si="257"/>
        <v>86.031258030096566</v>
      </c>
      <c r="G261" s="129">
        <f t="shared" si="257"/>
        <v>34.158097507236036</v>
      </c>
      <c r="H261" s="129">
        <f t="shared" si="257"/>
        <v>40.462660500518517</v>
      </c>
      <c r="I261" s="129">
        <f t="shared" si="257"/>
        <v>41.062375419893243</v>
      </c>
      <c r="J261" s="129">
        <f t="shared" si="257"/>
        <v>53.298951939095069</v>
      </c>
      <c r="K261" s="129">
        <f t="shared" si="257"/>
        <v>92.248310066411136</v>
      </c>
      <c r="L261" s="129">
        <f t="shared" si="257"/>
        <v>121.36040811519388</v>
      </c>
      <c r="M261" s="129">
        <f t="shared" si="257"/>
        <v>121.36040811519388</v>
      </c>
      <c r="N261" s="129">
        <f t="shared" si="257"/>
        <v>128.72931988033886</v>
      </c>
      <c r="O261" s="129">
        <f>SUM(C261:N261)</f>
        <v>1080.3602556639605</v>
      </c>
      <c r="P261" s="9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  <c r="DK261" s="87"/>
      <c r="DL261" s="87"/>
      <c r="DM261" s="87"/>
      <c r="DN261" s="87"/>
      <c r="DO261" s="87"/>
      <c r="DP261" s="87"/>
      <c r="DQ261" s="87"/>
      <c r="DR261" s="87"/>
      <c r="DS261" s="87"/>
      <c r="DT261" s="87"/>
      <c r="DU261" s="87"/>
      <c r="DV261" s="87"/>
      <c r="DW261" s="87"/>
      <c r="DX261" s="87"/>
      <c r="DY261" s="87"/>
      <c r="DZ261" s="87"/>
      <c r="EA261" s="87"/>
      <c r="EB261" s="87"/>
      <c r="EC261" s="87"/>
      <c r="ED261" s="87"/>
      <c r="EE261" s="87"/>
      <c r="EF261" s="87"/>
      <c r="EG261" s="87"/>
      <c r="EH261" s="87"/>
    </row>
    <row r="262" spans="1:138" s="88" customFormat="1" ht="13.5" hidden="1" thickBot="1" x14ac:dyDescent="0.25">
      <c r="A262" s="130"/>
      <c r="B262" s="131" t="s">
        <v>27</v>
      </c>
      <c r="C262" s="136">
        <f t="shared" ref="C262:N262" si="258">C260-C261</f>
        <v>-26.219112490465591</v>
      </c>
      <c r="D262" s="137">
        <f t="shared" si="258"/>
        <v>-1.2177424273994575</v>
      </c>
      <c r="E262" s="137">
        <f t="shared" si="258"/>
        <v>-25.21161117211814</v>
      </c>
      <c r="F262" s="137">
        <f t="shared" si="258"/>
        <v>-33.031258030096566</v>
      </c>
      <c r="G262" s="137">
        <f t="shared" si="258"/>
        <v>-22.158097507236036</v>
      </c>
      <c r="H262" s="137">
        <f t="shared" si="258"/>
        <v>-37.462660500518517</v>
      </c>
      <c r="I262" s="137">
        <f t="shared" si="258"/>
        <v>-38.562375419893243</v>
      </c>
      <c r="J262" s="137">
        <f t="shared" si="258"/>
        <v>-52.298951939095069</v>
      </c>
      <c r="K262" s="137">
        <f t="shared" si="258"/>
        <v>-61.248310066411136</v>
      </c>
      <c r="L262" s="137">
        <f t="shared" si="258"/>
        <v>-110.36040811519388</v>
      </c>
      <c r="M262" s="137">
        <f t="shared" si="258"/>
        <v>-94.360408115193877</v>
      </c>
      <c r="N262" s="138">
        <f t="shared" si="258"/>
        <v>85.270680119661137</v>
      </c>
      <c r="O262" s="135"/>
      <c r="P262" s="9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  <c r="DK262" s="87"/>
      <c r="DL262" s="87"/>
      <c r="DM262" s="87"/>
      <c r="DN262" s="87"/>
      <c r="DO262" s="87"/>
      <c r="DP262" s="87"/>
      <c r="DQ262" s="87"/>
      <c r="DR262" s="87"/>
      <c r="DS262" s="87"/>
      <c r="DT262" s="87"/>
      <c r="DU262" s="87"/>
      <c r="DV262" s="87"/>
      <c r="DW262" s="87"/>
      <c r="DX262" s="87"/>
      <c r="DY262" s="87"/>
      <c r="DZ262" s="87"/>
      <c r="EA262" s="87"/>
      <c r="EB262" s="87"/>
      <c r="EC262" s="87"/>
      <c r="ED262" s="87"/>
      <c r="EE262" s="87"/>
      <c r="EF262" s="87"/>
      <c r="EG262" s="87"/>
      <c r="EH262" s="87"/>
    </row>
    <row r="263" spans="1:138" s="88" customFormat="1" ht="13.5" hidden="1" thickBot="1" x14ac:dyDescent="0.25">
      <c r="A263" s="130"/>
      <c r="B263" s="147" t="s">
        <v>15</v>
      </c>
      <c r="C263" s="136">
        <f>IF(C262&lt;0,N255*EXP(C262/$M$5),IF((C262+N255)&gt;$M$5,+$M$5,C262+N255))</f>
        <v>12.576486060978073</v>
      </c>
      <c r="D263" s="137">
        <f t="shared" ref="D263:N263" si="259">IF(D262&lt;0,C263*EXP(D262/$M$5),IF((D262+C263)&gt;$M$5,+$M$5,D262+C263))</f>
        <v>12.503768906257415</v>
      </c>
      <c r="E263" s="137">
        <f t="shared" si="259"/>
        <v>11.089235023823422</v>
      </c>
      <c r="F263" s="137">
        <f t="shared" si="259"/>
        <v>9.4752498040270687</v>
      </c>
      <c r="G263" s="137">
        <f t="shared" si="259"/>
        <v>8.52640965672669</v>
      </c>
      <c r="H263" s="137">
        <f t="shared" si="259"/>
        <v>7.1333055871236564</v>
      </c>
      <c r="I263" s="137">
        <f t="shared" si="259"/>
        <v>5.9366463390843789</v>
      </c>
      <c r="J263" s="137">
        <f t="shared" si="259"/>
        <v>4.6278933116744811</v>
      </c>
      <c r="K263" s="137">
        <f t="shared" si="259"/>
        <v>3.4571451139720697</v>
      </c>
      <c r="L263" s="137">
        <f t="shared" si="259"/>
        <v>2.0440178066656345</v>
      </c>
      <c r="M263" s="137">
        <f t="shared" si="259"/>
        <v>1.304189933262675</v>
      </c>
      <c r="N263" s="138">
        <f t="shared" si="259"/>
        <v>86.574870052923814</v>
      </c>
      <c r="O263" s="135"/>
      <c r="P263" s="9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  <c r="DK263" s="87"/>
      <c r="DL263" s="87"/>
      <c r="DM263" s="87"/>
      <c r="DN263" s="87"/>
      <c r="DO263" s="87"/>
      <c r="DP263" s="87"/>
      <c r="DQ263" s="87"/>
      <c r="DR263" s="87"/>
      <c r="DS263" s="87"/>
      <c r="DT263" s="87"/>
      <c r="DU263" s="87"/>
      <c r="DV263" s="87"/>
      <c r="DW263" s="87"/>
      <c r="DX263" s="87"/>
      <c r="DY263" s="87"/>
      <c r="DZ263" s="87"/>
      <c r="EA263" s="87"/>
      <c r="EB263" s="87"/>
      <c r="EC263" s="87"/>
      <c r="ED263" s="87"/>
      <c r="EE263" s="87"/>
      <c r="EF263" s="87"/>
      <c r="EG263" s="87"/>
      <c r="EH263" s="87"/>
    </row>
    <row r="264" spans="1:138" s="88" customFormat="1" ht="13.5" hidden="1" thickBot="1" x14ac:dyDescent="0.25">
      <c r="A264" s="130"/>
      <c r="B264" s="147" t="s">
        <v>16</v>
      </c>
      <c r="C264" s="136">
        <f>C263-N255</f>
        <v>-1.6724437291640246</v>
      </c>
      <c r="D264" s="137">
        <f t="shared" ref="D264:N264" si="260">D263-C263</f>
        <v>-7.2717154720658428E-2</v>
      </c>
      <c r="E264" s="137">
        <f t="shared" si="260"/>
        <v>-1.414533882433993</v>
      </c>
      <c r="F264" s="137">
        <f t="shared" si="260"/>
        <v>-1.6139852197963531</v>
      </c>
      <c r="G264" s="137">
        <f t="shared" si="260"/>
        <v>-0.94884014730037869</v>
      </c>
      <c r="H264" s="137">
        <f t="shared" si="260"/>
        <v>-1.3931040696030337</v>
      </c>
      <c r="I264" s="137">
        <f t="shared" si="260"/>
        <v>-1.1966592480392775</v>
      </c>
      <c r="J264" s="137">
        <f t="shared" si="260"/>
        <v>-1.3087530274098977</v>
      </c>
      <c r="K264" s="137">
        <f t="shared" si="260"/>
        <v>-1.1707481977024115</v>
      </c>
      <c r="L264" s="137">
        <f t="shared" si="260"/>
        <v>-1.4131273073064352</v>
      </c>
      <c r="M264" s="137">
        <f t="shared" si="260"/>
        <v>-0.73982787340295952</v>
      </c>
      <c r="N264" s="138">
        <f t="shared" si="260"/>
        <v>85.270680119661137</v>
      </c>
      <c r="O264" s="135"/>
      <c r="P264" s="9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  <c r="DK264" s="87"/>
      <c r="DL264" s="87"/>
      <c r="DM264" s="87"/>
      <c r="DN264" s="87"/>
      <c r="DO264" s="87"/>
      <c r="DP264" s="87"/>
      <c r="DQ264" s="87"/>
      <c r="DR264" s="87"/>
      <c r="DS264" s="87"/>
      <c r="DT264" s="87"/>
      <c r="DU264" s="87"/>
      <c r="DV264" s="87"/>
      <c r="DW264" s="87"/>
      <c r="DX264" s="87"/>
      <c r="DY264" s="87"/>
      <c r="DZ264" s="87"/>
      <c r="EA264" s="87"/>
      <c r="EB264" s="87"/>
      <c r="EC264" s="87"/>
      <c r="ED264" s="87"/>
      <c r="EE264" s="87"/>
      <c r="EF264" s="87"/>
      <c r="EG264" s="87"/>
      <c r="EH264" s="87"/>
    </row>
    <row r="265" spans="1:138" s="88" customFormat="1" ht="13.5" hidden="1" thickBot="1" x14ac:dyDescent="0.25">
      <c r="A265" s="130"/>
      <c r="B265" s="148" t="s">
        <v>17</v>
      </c>
      <c r="C265" s="136">
        <f t="shared" ref="C265:N265" si="261">IF(C264&gt;=0,+C261,+C260+ABS(C264))</f>
        <v>110.67244372916403</v>
      </c>
      <c r="D265" s="137">
        <f t="shared" si="261"/>
        <v>114.07271715472066</v>
      </c>
      <c r="E265" s="137">
        <f t="shared" si="261"/>
        <v>87.414533882434</v>
      </c>
      <c r="F265" s="137">
        <f t="shared" si="261"/>
        <v>54.613985219796355</v>
      </c>
      <c r="G265" s="137">
        <f t="shared" si="261"/>
        <v>12.948840147300379</v>
      </c>
      <c r="H265" s="137">
        <f t="shared" si="261"/>
        <v>4.3931040696030337</v>
      </c>
      <c r="I265" s="137">
        <f t="shared" si="261"/>
        <v>3.6966592480392775</v>
      </c>
      <c r="J265" s="137">
        <f t="shared" si="261"/>
        <v>2.3087530274098977</v>
      </c>
      <c r="K265" s="137">
        <f t="shared" si="261"/>
        <v>32.170748197702409</v>
      </c>
      <c r="L265" s="137">
        <f t="shared" si="261"/>
        <v>12.413127307306436</v>
      </c>
      <c r="M265" s="137">
        <f t="shared" si="261"/>
        <v>27.739827873402959</v>
      </c>
      <c r="N265" s="138">
        <f t="shared" si="261"/>
        <v>128.72931988033886</v>
      </c>
      <c r="O265" s="129">
        <f>SUM(C265:N265)</f>
        <v>591.17405973721827</v>
      </c>
      <c r="P265" s="9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  <c r="DK265" s="87"/>
      <c r="DL265" s="87"/>
      <c r="DM265" s="87"/>
      <c r="DN265" s="87"/>
      <c r="DO265" s="87"/>
      <c r="DP265" s="87"/>
      <c r="DQ265" s="87"/>
      <c r="DR265" s="87"/>
      <c r="DS265" s="87"/>
      <c r="DT265" s="87"/>
      <c r="DU265" s="87"/>
      <c r="DV265" s="87"/>
      <c r="DW265" s="87"/>
      <c r="DX265" s="87"/>
      <c r="DY265" s="87"/>
      <c r="DZ265" s="87"/>
      <c r="EA265" s="87"/>
      <c r="EB265" s="87"/>
      <c r="EC265" s="87"/>
      <c r="ED265" s="87"/>
      <c r="EE265" s="87"/>
      <c r="EF265" s="87"/>
      <c r="EG265" s="87"/>
      <c r="EH265" s="87"/>
    </row>
    <row r="266" spans="1:138" s="88" customFormat="1" ht="13.5" hidden="1" thickBot="1" x14ac:dyDescent="0.25">
      <c r="A266" s="130"/>
      <c r="B266" s="147" t="s">
        <v>18</v>
      </c>
      <c r="C266" s="136">
        <f>IF((+N255+C262)&gt;$M$5,(N255+ABS(C262))-$M$5,0)</f>
        <v>0</v>
      </c>
      <c r="D266" s="137">
        <f t="shared" ref="D266:N266" si="262">IF((+C263+D262)&gt;$M$5,(C263+ABS(D262))-$M$5,0)</f>
        <v>0</v>
      </c>
      <c r="E266" s="137">
        <f t="shared" si="262"/>
        <v>0</v>
      </c>
      <c r="F266" s="137">
        <f t="shared" si="262"/>
        <v>0</v>
      </c>
      <c r="G266" s="137">
        <f t="shared" si="262"/>
        <v>0</v>
      </c>
      <c r="H266" s="137">
        <f t="shared" si="262"/>
        <v>0</v>
      </c>
      <c r="I266" s="137">
        <f t="shared" si="262"/>
        <v>0</v>
      </c>
      <c r="J266" s="137">
        <f t="shared" si="262"/>
        <v>0</v>
      </c>
      <c r="K266" s="137">
        <f t="shared" si="262"/>
        <v>0</v>
      </c>
      <c r="L266" s="137">
        <f t="shared" si="262"/>
        <v>0</v>
      </c>
      <c r="M266" s="137">
        <f t="shared" si="262"/>
        <v>0</v>
      </c>
      <c r="N266" s="138">
        <f t="shared" si="262"/>
        <v>0</v>
      </c>
      <c r="O266" s="129">
        <f>SUM(C266:N266)</f>
        <v>0</v>
      </c>
      <c r="P266" s="9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  <c r="DK266" s="87"/>
      <c r="DL266" s="87"/>
      <c r="DM266" s="87"/>
      <c r="DN266" s="87"/>
      <c r="DO266" s="87"/>
      <c r="DP266" s="87"/>
      <c r="DQ266" s="87"/>
      <c r="DR266" s="87"/>
      <c r="DS266" s="87"/>
      <c r="DT266" s="87"/>
      <c r="DU266" s="87"/>
      <c r="DV266" s="87"/>
      <c r="DW266" s="87"/>
      <c r="DX266" s="87"/>
      <c r="DY266" s="87"/>
      <c r="DZ266" s="87"/>
      <c r="EA266" s="87"/>
      <c r="EB266" s="87"/>
      <c r="EC266" s="87"/>
      <c r="ED266" s="87"/>
      <c r="EE266" s="87"/>
      <c r="EF266" s="87"/>
      <c r="EG266" s="87"/>
      <c r="EH266" s="87"/>
    </row>
    <row r="267" spans="1:138" s="88" customFormat="1" ht="13.5" hidden="1" thickBot="1" x14ac:dyDescent="0.25">
      <c r="A267" s="130"/>
      <c r="B267" s="147" t="s">
        <v>19</v>
      </c>
      <c r="C267" s="136">
        <f>C261-C265</f>
        <v>24.546668761301561</v>
      </c>
      <c r="D267" s="137">
        <f>D261-D265</f>
        <v>1.1450252726787937</v>
      </c>
      <c r="E267" s="137">
        <f t="shared" ref="E267:N267" si="263">E261-E265</f>
        <v>23.79707728968414</v>
      </c>
      <c r="F267" s="137">
        <f t="shared" si="263"/>
        <v>31.417272810300211</v>
      </c>
      <c r="G267" s="137">
        <f t="shared" si="263"/>
        <v>21.209257359935656</v>
      </c>
      <c r="H267" s="137">
        <f t="shared" si="263"/>
        <v>36.069556430915483</v>
      </c>
      <c r="I267" s="137">
        <f t="shared" si="263"/>
        <v>37.365716171853968</v>
      </c>
      <c r="J267" s="137">
        <f t="shared" si="263"/>
        <v>50.990198911685169</v>
      </c>
      <c r="K267" s="137">
        <f t="shared" si="263"/>
        <v>60.077561868708727</v>
      </c>
      <c r="L267" s="137">
        <f t="shared" si="263"/>
        <v>108.94728080788744</v>
      </c>
      <c r="M267" s="137">
        <f t="shared" si="263"/>
        <v>93.620580241790918</v>
      </c>
      <c r="N267" s="138">
        <f t="shared" si="263"/>
        <v>0</v>
      </c>
      <c r="O267" s="143">
        <f>SUM(C267:N267)</f>
        <v>489.18619592674202</v>
      </c>
      <c r="P267" s="95">
        <f>(100*O266-60*O267)/O261</f>
        <v>-27.167948470638692</v>
      </c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  <c r="DK267" s="87"/>
      <c r="DL267" s="87"/>
      <c r="DM267" s="87"/>
      <c r="DN267" s="87"/>
      <c r="DO267" s="87"/>
      <c r="DP267" s="87"/>
      <c r="DQ267" s="87"/>
      <c r="DR267" s="87"/>
      <c r="DS267" s="87"/>
      <c r="DT267" s="87"/>
      <c r="DU267" s="87"/>
      <c r="DV267" s="87"/>
      <c r="DW267" s="87"/>
      <c r="DX267" s="87"/>
      <c r="DY267" s="87"/>
      <c r="DZ267" s="87"/>
      <c r="EA267" s="87"/>
      <c r="EB267" s="87"/>
      <c r="EC267" s="87"/>
      <c r="ED267" s="87"/>
      <c r="EE267" s="87"/>
      <c r="EF267" s="87"/>
      <c r="EG267" s="87"/>
      <c r="EH267" s="87"/>
    </row>
    <row r="268" spans="1:138" s="88" customFormat="1" ht="13.5" hidden="1" thickBot="1" x14ac:dyDescent="0.25">
      <c r="A268" s="144"/>
      <c r="B268" s="124" t="s">
        <v>13</v>
      </c>
      <c r="C268" s="145">
        <f t="shared" ref="C268:N268" si="264">R103</f>
        <v>40</v>
      </c>
      <c r="D268" s="145">
        <f t="shared" si="264"/>
        <v>144</v>
      </c>
      <c r="E268" s="145">
        <f t="shared" si="264"/>
        <v>105</v>
      </c>
      <c r="F268" s="145">
        <f t="shared" si="264"/>
        <v>109</v>
      </c>
      <c r="G268" s="145">
        <f t="shared" si="264"/>
        <v>0</v>
      </c>
      <c r="H268" s="145">
        <f t="shared" si="264"/>
        <v>4</v>
      </c>
      <c r="I268" s="145">
        <f t="shared" si="264"/>
        <v>6</v>
      </c>
      <c r="J268" s="145">
        <f t="shared" si="264"/>
        <v>1</v>
      </c>
      <c r="K268" s="145">
        <f t="shared" si="264"/>
        <v>17</v>
      </c>
      <c r="L268" s="145">
        <f t="shared" si="264"/>
        <v>9</v>
      </c>
      <c r="M268" s="145">
        <f t="shared" si="264"/>
        <v>43</v>
      </c>
      <c r="N268" s="145">
        <f t="shared" si="264"/>
        <v>246</v>
      </c>
      <c r="O268" s="126">
        <f>SUM(C268:N268)</f>
        <v>724</v>
      </c>
      <c r="P268" s="9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  <c r="DK268" s="87"/>
      <c r="DL268" s="87"/>
      <c r="DM268" s="87"/>
      <c r="DN268" s="87"/>
      <c r="DO268" s="87"/>
      <c r="DP268" s="87"/>
      <c r="DQ268" s="87"/>
      <c r="DR268" s="87"/>
      <c r="DS268" s="87"/>
      <c r="DT268" s="87"/>
      <c r="DU268" s="87"/>
      <c r="DV268" s="87"/>
      <c r="DW268" s="87"/>
      <c r="DX268" s="87"/>
      <c r="DY268" s="87"/>
      <c r="DZ268" s="87"/>
      <c r="EA268" s="87"/>
      <c r="EB268" s="87"/>
      <c r="EC268" s="87"/>
      <c r="ED268" s="87"/>
      <c r="EE268" s="87"/>
      <c r="EF268" s="87"/>
      <c r="EG268" s="87"/>
      <c r="EH268" s="87"/>
    </row>
    <row r="269" spans="1:138" s="88" customFormat="1" ht="13.5" hidden="1" thickBot="1" x14ac:dyDescent="0.25">
      <c r="A269" s="127">
        <f>P103</f>
        <v>2005</v>
      </c>
      <c r="B269" s="124" t="s">
        <v>14</v>
      </c>
      <c r="C269" s="129">
        <f t="shared" ref="C269:N269" si="265">C71</f>
        <v>141.86916942850661</v>
      </c>
      <c r="D269" s="129">
        <f t="shared" si="265"/>
        <v>119.29505534222011</v>
      </c>
      <c r="E269" s="129">
        <f t="shared" si="265"/>
        <v>107.27665120155608</v>
      </c>
      <c r="F269" s="129">
        <f t="shared" si="265"/>
        <v>66.368229934799302</v>
      </c>
      <c r="G269" s="129">
        <f t="shared" si="265"/>
        <v>59.65390051983146</v>
      </c>
      <c r="H269" s="129">
        <f t="shared" si="265"/>
        <v>92.248310066411136</v>
      </c>
      <c r="I269" s="129">
        <f t="shared" si="265"/>
        <v>43.505537652198477</v>
      </c>
      <c r="J269" s="129">
        <f t="shared" si="265"/>
        <v>99.620202685734668</v>
      </c>
      <c r="K269" s="129">
        <f t="shared" si="265"/>
        <v>77.527436776354406</v>
      </c>
      <c r="L269" s="129">
        <f t="shared" si="265"/>
        <v>101.50763425377784</v>
      </c>
      <c r="M269" s="129">
        <f t="shared" si="265"/>
        <v>130.8747789239456</v>
      </c>
      <c r="N269" s="129">
        <f t="shared" si="265"/>
        <v>118.26905327231815</v>
      </c>
      <c r="O269" s="129">
        <f>SUM(C269:N269)</f>
        <v>1158.0159600576537</v>
      </c>
      <c r="P269" s="9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  <c r="DK269" s="87"/>
      <c r="DL269" s="87"/>
      <c r="DM269" s="87"/>
      <c r="DN269" s="87"/>
      <c r="DO269" s="87"/>
      <c r="DP269" s="87"/>
      <c r="DQ269" s="87"/>
      <c r="DR269" s="87"/>
      <c r="DS269" s="87"/>
      <c r="DT269" s="87"/>
      <c r="DU269" s="87"/>
      <c r="DV269" s="87"/>
      <c r="DW269" s="87"/>
      <c r="DX269" s="87"/>
      <c r="DY269" s="87"/>
      <c r="DZ269" s="87"/>
      <c r="EA269" s="87"/>
      <c r="EB269" s="87"/>
      <c r="EC269" s="87"/>
      <c r="ED269" s="87"/>
      <c r="EE269" s="87"/>
      <c r="EF269" s="87"/>
      <c r="EG269" s="87"/>
      <c r="EH269" s="87"/>
    </row>
    <row r="270" spans="1:138" s="88" customFormat="1" ht="13.5" hidden="1" thickBot="1" x14ac:dyDescent="0.25">
      <c r="A270" s="130"/>
      <c r="B270" s="131" t="s">
        <v>27</v>
      </c>
      <c r="C270" s="136">
        <f t="shared" ref="C270:N270" si="266">C268-C269</f>
        <v>-101.86916942850661</v>
      </c>
      <c r="D270" s="137">
        <f t="shared" si="266"/>
        <v>24.70494465777989</v>
      </c>
      <c r="E270" s="137">
        <f t="shared" si="266"/>
        <v>-2.2766512015560778</v>
      </c>
      <c r="F270" s="137">
        <f t="shared" si="266"/>
        <v>42.631770065200698</v>
      </c>
      <c r="G270" s="137">
        <f t="shared" si="266"/>
        <v>-59.65390051983146</v>
      </c>
      <c r="H270" s="137">
        <f t="shared" si="266"/>
        <v>-88.248310066411136</v>
      </c>
      <c r="I270" s="137">
        <f t="shared" si="266"/>
        <v>-37.505537652198477</v>
      </c>
      <c r="J270" s="137">
        <f t="shared" si="266"/>
        <v>-98.620202685734668</v>
      </c>
      <c r="K270" s="137">
        <f t="shared" si="266"/>
        <v>-60.527436776354406</v>
      </c>
      <c r="L270" s="137">
        <f t="shared" si="266"/>
        <v>-92.507634253777837</v>
      </c>
      <c r="M270" s="137">
        <f t="shared" si="266"/>
        <v>-87.874778923945598</v>
      </c>
      <c r="N270" s="138">
        <f t="shared" si="266"/>
        <v>127.73094672768185</v>
      </c>
      <c r="O270" s="135"/>
      <c r="P270" s="9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  <c r="DK270" s="87"/>
      <c r="DL270" s="87"/>
      <c r="DM270" s="87"/>
      <c r="DN270" s="87"/>
      <c r="DO270" s="87"/>
      <c r="DP270" s="87"/>
      <c r="DQ270" s="87"/>
      <c r="DR270" s="87"/>
      <c r="DS270" s="87"/>
      <c r="DT270" s="87"/>
      <c r="DU270" s="87"/>
      <c r="DV270" s="87"/>
      <c r="DW270" s="87"/>
      <c r="DX270" s="87"/>
      <c r="DY270" s="87"/>
      <c r="DZ270" s="87"/>
      <c r="EA270" s="87"/>
      <c r="EB270" s="87"/>
      <c r="EC270" s="87"/>
      <c r="ED270" s="87"/>
      <c r="EE270" s="87"/>
      <c r="EF270" s="87"/>
      <c r="EG270" s="87"/>
      <c r="EH270" s="87"/>
    </row>
    <row r="271" spans="1:138" s="88" customFormat="1" ht="13.5" hidden="1" thickBot="1" x14ac:dyDescent="0.25">
      <c r="A271" s="130"/>
      <c r="B271" s="147" t="s">
        <v>15</v>
      </c>
      <c r="C271" s="136">
        <f>IF(C270&lt;0,N263*EXP(C270/$M$5),IF((C270+N263)&gt;$M$5,+$M$5,C270+N263))</f>
        <v>53.299039283927385</v>
      </c>
      <c r="D271" s="137">
        <f t="shared" ref="D271:N271" si="267">IF(D270&lt;0,C271*EXP(D270/$M$5),IF((D270+C271)&gt;$M$5,+$M$5,D270+C271))</f>
        <v>78.003983941707276</v>
      </c>
      <c r="E271" s="137">
        <f t="shared" si="267"/>
        <v>77.162894891144788</v>
      </c>
      <c r="F271" s="137">
        <f t="shared" si="267"/>
        <v>119.79466495634549</v>
      </c>
      <c r="G271" s="137">
        <f t="shared" si="267"/>
        <v>90.171459080318698</v>
      </c>
      <c r="H271" s="137">
        <f t="shared" si="267"/>
        <v>59.23324237420556</v>
      </c>
      <c r="I271" s="137">
        <f t="shared" si="267"/>
        <v>49.545186538739856</v>
      </c>
      <c r="J271" s="137">
        <f t="shared" si="267"/>
        <v>30.977622833548708</v>
      </c>
      <c r="K271" s="137">
        <f t="shared" si="267"/>
        <v>23.2205859425037</v>
      </c>
      <c r="L271" s="137">
        <f t="shared" si="267"/>
        <v>14.947239983046993</v>
      </c>
      <c r="M271" s="137">
        <f t="shared" si="267"/>
        <v>9.8362578414424604</v>
      </c>
      <c r="N271" s="138">
        <f t="shared" si="267"/>
        <v>137.56720456912433</v>
      </c>
      <c r="O271" s="135"/>
      <c r="P271" s="9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  <c r="DK271" s="87"/>
      <c r="DL271" s="87"/>
      <c r="DM271" s="87"/>
      <c r="DN271" s="87"/>
      <c r="DO271" s="87"/>
      <c r="DP271" s="87"/>
      <c r="DQ271" s="87"/>
      <c r="DR271" s="87"/>
      <c r="DS271" s="87"/>
      <c r="DT271" s="87"/>
      <c r="DU271" s="87"/>
      <c r="DV271" s="87"/>
      <c r="DW271" s="87"/>
      <c r="DX271" s="87"/>
      <c r="DY271" s="87"/>
      <c r="DZ271" s="87"/>
      <c r="EA271" s="87"/>
      <c r="EB271" s="87"/>
      <c r="EC271" s="87"/>
      <c r="ED271" s="87"/>
      <c r="EE271" s="87"/>
      <c r="EF271" s="87"/>
      <c r="EG271" s="87"/>
      <c r="EH271" s="87"/>
    </row>
    <row r="272" spans="1:138" s="88" customFormat="1" ht="13.5" hidden="1" thickBot="1" x14ac:dyDescent="0.25">
      <c r="A272" s="130"/>
      <c r="B272" s="147" t="s">
        <v>16</v>
      </c>
      <c r="C272" s="136">
        <f>C271-N263</f>
        <v>-33.275830768996428</v>
      </c>
      <c r="D272" s="137">
        <f t="shared" ref="D272:N272" si="268">D271-C271</f>
        <v>24.70494465777989</v>
      </c>
      <c r="E272" s="137">
        <f t="shared" si="268"/>
        <v>-0.84108905056248773</v>
      </c>
      <c r="F272" s="137">
        <f t="shared" si="268"/>
        <v>42.631770065200698</v>
      </c>
      <c r="G272" s="137">
        <f t="shared" si="268"/>
        <v>-29.623205876026788</v>
      </c>
      <c r="H272" s="137">
        <f t="shared" si="268"/>
        <v>-30.938216706113138</v>
      </c>
      <c r="I272" s="137">
        <f t="shared" si="268"/>
        <v>-9.688055835465704</v>
      </c>
      <c r="J272" s="137">
        <f t="shared" si="268"/>
        <v>-18.567563705191148</v>
      </c>
      <c r="K272" s="137">
        <f t="shared" si="268"/>
        <v>-7.7570368910450078</v>
      </c>
      <c r="L272" s="137">
        <f t="shared" si="268"/>
        <v>-8.2733459594567069</v>
      </c>
      <c r="M272" s="137">
        <f t="shared" si="268"/>
        <v>-5.1109821416045325</v>
      </c>
      <c r="N272" s="138">
        <f t="shared" si="268"/>
        <v>127.73094672768187</v>
      </c>
      <c r="O272" s="135"/>
      <c r="P272" s="9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  <c r="DK272" s="87"/>
      <c r="DL272" s="87"/>
      <c r="DM272" s="87"/>
      <c r="DN272" s="87"/>
      <c r="DO272" s="87"/>
      <c r="DP272" s="87"/>
      <c r="DQ272" s="87"/>
      <c r="DR272" s="87"/>
      <c r="DS272" s="87"/>
      <c r="DT272" s="87"/>
      <c r="DU272" s="87"/>
      <c r="DV272" s="87"/>
      <c r="DW272" s="87"/>
      <c r="DX272" s="87"/>
      <c r="DY272" s="87"/>
      <c r="DZ272" s="87"/>
      <c r="EA272" s="87"/>
      <c r="EB272" s="87"/>
      <c r="EC272" s="87"/>
      <c r="ED272" s="87"/>
      <c r="EE272" s="87"/>
      <c r="EF272" s="87"/>
      <c r="EG272" s="87"/>
      <c r="EH272" s="87"/>
    </row>
    <row r="273" spans="1:138" s="88" customFormat="1" ht="13.5" hidden="1" thickBot="1" x14ac:dyDescent="0.25">
      <c r="A273" s="130"/>
      <c r="B273" s="148" t="s">
        <v>17</v>
      </c>
      <c r="C273" s="136">
        <f t="shared" ref="C273:N273" si="269">IF(C272&gt;=0,+C269,+C268+ABS(C272))</f>
        <v>73.275830768996428</v>
      </c>
      <c r="D273" s="137">
        <f t="shared" si="269"/>
        <v>119.29505534222011</v>
      </c>
      <c r="E273" s="137">
        <f t="shared" si="269"/>
        <v>105.84108905056249</v>
      </c>
      <c r="F273" s="137">
        <f t="shared" si="269"/>
        <v>66.368229934799302</v>
      </c>
      <c r="G273" s="137">
        <f t="shared" si="269"/>
        <v>29.623205876026788</v>
      </c>
      <c r="H273" s="137">
        <f t="shared" si="269"/>
        <v>34.938216706113138</v>
      </c>
      <c r="I273" s="137">
        <f t="shared" si="269"/>
        <v>15.688055835465704</v>
      </c>
      <c r="J273" s="137">
        <f t="shared" si="269"/>
        <v>19.567563705191148</v>
      </c>
      <c r="K273" s="137">
        <f t="shared" si="269"/>
        <v>24.757036891045008</v>
      </c>
      <c r="L273" s="137">
        <f t="shared" si="269"/>
        <v>17.273345959456705</v>
      </c>
      <c r="M273" s="137">
        <f t="shared" si="269"/>
        <v>48.110982141604531</v>
      </c>
      <c r="N273" s="138">
        <f t="shared" si="269"/>
        <v>118.26905327231815</v>
      </c>
      <c r="O273" s="129">
        <f>SUM(C273:N273)</f>
        <v>673.00766548379954</v>
      </c>
      <c r="P273" s="9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  <c r="DK273" s="87"/>
      <c r="DL273" s="87"/>
      <c r="DM273" s="87"/>
      <c r="DN273" s="87"/>
      <c r="DO273" s="87"/>
      <c r="DP273" s="87"/>
      <c r="DQ273" s="87"/>
      <c r="DR273" s="87"/>
      <c r="DS273" s="87"/>
      <c r="DT273" s="87"/>
      <c r="DU273" s="87"/>
      <c r="DV273" s="87"/>
      <c r="DW273" s="87"/>
      <c r="DX273" s="87"/>
      <c r="DY273" s="87"/>
      <c r="DZ273" s="87"/>
      <c r="EA273" s="87"/>
      <c r="EB273" s="87"/>
      <c r="EC273" s="87"/>
      <c r="ED273" s="87"/>
      <c r="EE273" s="87"/>
      <c r="EF273" s="87"/>
      <c r="EG273" s="87"/>
      <c r="EH273" s="87"/>
    </row>
    <row r="274" spans="1:138" s="88" customFormat="1" ht="13.5" hidden="1" thickBot="1" x14ac:dyDescent="0.25">
      <c r="A274" s="130"/>
      <c r="B274" s="147" t="s">
        <v>18</v>
      </c>
      <c r="C274" s="136">
        <f>IF((+N263+C270)&gt;$M$5,(N263+ABS(C270))-$M$5,0)</f>
        <v>0</v>
      </c>
      <c r="D274" s="137">
        <f t="shared" ref="D274:N274" si="270">IF((+C271+D270)&gt;$M$5,(C271+ABS(D270))-$M$5,0)</f>
        <v>0</v>
      </c>
      <c r="E274" s="137">
        <f t="shared" si="270"/>
        <v>0</v>
      </c>
      <c r="F274" s="137">
        <f t="shared" si="270"/>
        <v>0</v>
      </c>
      <c r="G274" s="137">
        <f t="shared" si="270"/>
        <v>0</v>
      </c>
      <c r="H274" s="137">
        <f t="shared" si="270"/>
        <v>0</v>
      </c>
      <c r="I274" s="137">
        <f t="shared" si="270"/>
        <v>0</v>
      </c>
      <c r="J274" s="137">
        <f t="shared" si="270"/>
        <v>0</v>
      </c>
      <c r="K274" s="137">
        <f t="shared" si="270"/>
        <v>0</v>
      </c>
      <c r="L274" s="137">
        <f t="shared" si="270"/>
        <v>0</v>
      </c>
      <c r="M274" s="137">
        <f t="shared" si="270"/>
        <v>0</v>
      </c>
      <c r="N274" s="138">
        <f t="shared" si="270"/>
        <v>0</v>
      </c>
      <c r="O274" s="129">
        <f>SUM(C274:N274)</f>
        <v>0</v>
      </c>
      <c r="P274" s="9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  <c r="DK274" s="87"/>
      <c r="DL274" s="87"/>
      <c r="DM274" s="87"/>
      <c r="DN274" s="87"/>
      <c r="DO274" s="87"/>
      <c r="DP274" s="87"/>
      <c r="DQ274" s="87"/>
      <c r="DR274" s="87"/>
      <c r="DS274" s="87"/>
      <c r="DT274" s="87"/>
      <c r="DU274" s="87"/>
      <c r="DV274" s="87"/>
      <c r="DW274" s="87"/>
      <c r="DX274" s="87"/>
      <c r="DY274" s="87"/>
      <c r="DZ274" s="87"/>
      <c r="EA274" s="87"/>
      <c r="EB274" s="87"/>
      <c r="EC274" s="87"/>
      <c r="ED274" s="87"/>
      <c r="EE274" s="87"/>
      <c r="EF274" s="87"/>
      <c r="EG274" s="87"/>
      <c r="EH274" s="87"/>
    </row>
    <row r="275" spans="1:138" s="88" customFormat="1" ht="13.5" hidden="1" thickBot="1" x14ac:dyDescent="0.25">
      <c r="A275" s="130"/>
      <c r="B275" s="147" t="s">
        <v>19</v>
      </c>
      <c r="C275" s="136">
        <f>C269-C273</f>
        <v>68.593338659510181</v>
      </c>
      <c r="D275" s="137">
        <f>D269-D273</f>
        <v>0</v>
      </c>
      <c r="E275" s="137">
        <f t="shared" ref="E275:N275" si="271">E269-E273</f>
        <v>1.4355621509935901</v>
      </c>
      <c r="F275" s="137">
        <f t="shared" si="271"/>
        <v>0</v>
      </c>
      <c r="G275" s="137">
        <f t="shared" si="271"/>
        <v>30.030694643804672</v>
      </c>
      <c r="H275" s="137">
        <f t="shared" si="271"/>
        <v>57.310093360297998</v>
      </c>
      <c r="I275" s="137">
        <f t="shared" si="271"/>
        <v>27.817481816732773</v>
      </c>
      <c r="J275" s="137">
        <f t="shared" si="271"/>
        <v>80.05263898054352</v>
      </c>
      <c r="K275" s="137">
        <f t="shared" si="271"/>
        <v>52.770399885309402</v>
      </c>
      <c r="L275" s="137">
        <f t="shared" si="271"/>
        <v>84.234288294321132</v>
      </c>
      <c r="M275" s="137">
        <f t="shared" si="271"/>
        <v>82.763796782341075</v>
      </c>
      <c r="N275" s="138">
        <f t="shared" si="271"/>
        <v>0</v>
      </c>
      <c r="O275" s="143">
        <f>SUM(C275:N275)</f>
        <v>485.0082945738543</v>
      </c>
      <c r="P275" s="95">
        <f>(100*O274-60*O275)/O269</f>
        <v>-25.129617102153276</v>
      </c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  <c r="DK275" s="87"/>
      <c r="DL275" s="87"/>
      <c r="DM275" s="87"/>
      <c r="DN275" s="87"/>
      <c r="DO275" s="87"/>
      <c r="DP275" s="87"/>
      <c r="DQ275" s="87"/>
      <c r="DR275" s="87"/>
      <c r="DS275" s="87"/>
      <c r="DT275" s="87"/>
      <c r="DU275" s="87"/>
      <c r="DV275" s="87"/>
      <c r="DW275" s="87"/>
      <c r="DX275" s="87"/>
      <c r="DY275" s="87"/>
      <c r="DZ275" s="87"/>
      <c r="EA275" s="87"/>
      <c r="EB275" s="87"/>
      <c r="EC275" s="87"/>
      <c r="ED275" s="87"/>
      <c r="EE275" s="87"/>
      <c r="EF275" s="87"/>
      <c r="EG275" s="87"/>
      <c r="EH275" s="87"/>
    </row>
    <row r="276" spans="1:138" s="88" customFormat="1" ht="13.5" hidden="1" thickBot="1" x14ac:dyDescent="0.25">
      <c r="A276" s="144"/>
      <c r="B276" s="124" t="s">
        <v>13</v>
      </c>
      <c r="C276" s="145">
        <f t="shared" ref="C276:N276" si="272">R104</f>
        <v>123</v>
      </c>
      <c r="D276" s="145">
        <f t="shared" si="272"/>
        <v>105</v>
      </c>
      <c r="E276" s="145">
        <f t="shared" si="272"/>
        <v>135</v>
      </c>
      <c r="F276" s="145">
        <f t="shared" si="272"/>
        <v>99</v>
      </c>
      <c r="G276" s="145">
        <f t="shared" si="272"/>
        <v>21</v>
      </c>
      <c r="H276" s="145">
        <f t="shared" si="272"/>
        <v>3</v>
      </c>
      <c r="I276" s="145">
        <f t="shared" si="272"/>
        <v>2.5</v>
      </c>
      <c r="J276" s="145">
        <f t="shared" si="272"/>
        <v>1</v>
      </c>
      <c r="K276" s="145">
        <f t="shared" si="272"/>
        <v>2.5</v>
      </c>
      <c r="L276" s="145">
        <f t="shared" si="272"/>
        <v>21</v>
      </c>
      <c r="M276" s="145">
        <f t="shared" si="272"/>
        <v>81</v>
      </c>
      <c r="N276" s="145">
        <f t="shared" si="272"/>
        <v>165</v>
      </c>
      <c r="O276" s="126">
        <f>SUM(C276:N276)</f>
        <v>759</v>
      </c>
      <c r="P276" s="9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  <c r="DK276" s="87"/>
      <c r="DL276" s="87"/>
      <c r="DM276" s="87"/>
      <c r="DN276" s="87"/>
      <c r="DO276" s="87"/>
      <c r="DP276" s="87"/>
      <c r="DQ276" s="87"/>
      <c r="DR276" s="87"/>
      <c r="DS276" s="87"/>
      <c r="DT276" s="87"/>
      <c r="DU276" s="87"/>
      <c r="DV276" s="87"/>
      <c r="DW276" s="87"/>
      <c r="DX276" s="87"/>
      <c r="DY276" s="87"/>
      <c r="DZ276" s="87"/>
      <c r="EA276" s="87"/>
      <c r="EB276" s="87"/>
      <c r="EC276" s="87"/>
      <c r="ED276" s="87"/>
      <c r="EE276" s="87"/>
      <c r="EF276" s="87"/>
      <c r="EG276" s="87"/>
      <c r="EH276" s="87"/>
    </row>
    <row r="277" spans="1:138" s="88" customFormat="1" ht="13.5" hidden="1" thickBot="1" x14ac:dyDescent="0.25">
      <c r="A277" s="127">
        <f>P104</f>
        <v>2006</v>
      </c>
      <c r="B277" s="124" t="s">
        <v>14</v>
      </c>
      <c r="C277" s="129">
        <f t="shared" ref="C277:N277" si="273">C72</f>
        <v>129.79982388278793</v>
      </c>
      <c r="D277" s="129">
        <f t="shared" si="273"/>
        <v>123.44356011319586</v>
      </c>
      <c r="E277" s="129">
        <f t="shared" si="273"/>
        <v>109.23523543180637</v>
      </c>
      <c r="F277" s="129">
        <f t="shared" si="273"/>
        <v>82.576418006850005</v>
      </c>
      <c r="G277" s="129">
        <f t="shared" si="273"/>
        <v>46.019596561319453</v>
      </c>
      <c r="H277" s="129">
        <f t="shared" si="273"/>
        <v>49.923651965190558</v>
      </c>
      <c r="I277" s="129">
        <f t="shared" si="273"/>
        <v>53.987315239983161</v>
      </c>
      <c r="J277" s="129">
        <f t="shared" si="273"/>
        <v>59.65390051983146</v>
      </c>
      <c r="K277" s="129">
        <f t="shared" si="273"/>
        <v>84.294951754530771</v>
      </c>
      <c r="L277" s="129">
        <f t="shared" si="273"/>
        <v>119.29505534222011</v>
      </c>
      <c r="M277" s="129">
        <f t="shared" si="273"/>
        <v>119.29505534222011</v>
      </c>
      <c r="N277" s="129">
        <f t="shared" si="273"/>
        <v>128.72931988033886</v>
      </c>
      <c r="O277" s="129">
        <f>SUM(C277:N277)</f>
        <v>1106.2538840402747</v>
      </c>
      <c r="P277" s="9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  <c r="DK277" s="87"/>
      <c r="DL277" s="87"/>
      <c r="DM277" s="87"/>
      <c r="DN277" s="87"/>
      <c r="DO277" s="87"/>
      <c r="DP277" s="87"/>
      <c r="DQ277" s="87"/>
      <c r="DR277" s="87"/>
      <c r="DS277" s="87"/>
      <c r="DT277" s="87"/>
      <c r="DU277" s="87"/>
      <c r="DV277" s="87"/>
      <c r="DW277" s="87"/>
      <c r="DX277" s="87"/>
      <c r="DY277" s="87"/>
      <c r="DZ277" s="87"/>
      <c r="EA277" s="87"/>
      <c r="EB277" s="87"/>
      <c r="EC277" s="87"/>
      <c r="ED277" s="87"/>
      <c r="EE277" s="87"/>
      <c r="EF277" s="87"/>
      <c r="EG277" s="87"/>
      <c r="EH277" s="87"/>
    </row>
    <row r="278" spans="1:138" s="88" customFormat="1" ht="13.5" hidden="1" thickBot="1" x14ac:dyDescent="0.25">
      <c r="A278" s="130"/>
      <c r="B278" s="131" t="s">
        <v>27</v>
      </c>
      <c r="C278" s="136">
        <f t="shared" ref="C278:N278" si="274">C276-C277</f>
        <v>-6.7998238827879334</v>
      </c>
      <c r="D278" s="137">
        <f t="shared" si="274"/>
        <v>-18.443560113195858</v>
      </c>
      <c r="E278" s="137">
        <f t="shared" si="274"/>
        <v>25.764764568193627</v>
      </c>
      <c r="F278" s="137">
        <f t="shared" si="274"/>
        <v>16.423581993149995</v>
      </c>
      <c r="G278" s="137">
        <f t="shared" si="274"/>
        <v>-25.019596561319453</v>
      </c>
      <c r="H278" s="137">
        <f t="shared" si="274"/>
        <v>-46.923651965190558</v>
      </c>
      <c r="I278" s="137">
        <f t="shared" si="274"/>
        <v>-51.487315239983161</v>
      </c>
      <c r="J278" s="137">
        <f t="shared" si="274"/>
        <v>-58.65390051983146</v>
      </c>
      <c r="K278" s="137">
        <f t="shared" si="274"/>
        <v>-81.794951754530771</v>
      </c>
      <c r="L278" s="137">
        <f t="shared" si="274"/>
        <v>-98.29505534222011</v>
      </c>
      <c r="M278" s="137">
        <f t="shared" si="274"/>
        <v>-38.29505534222011</v>
      </c>
      <c r="N278" s="138">
        <f t="shared" si="274"/>
        <v>36.270680119661137</v>
      </c>
      <c r="O278" s="135"/>
      <c r="P278" s="9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  <c r="DK278" s="87"/>
      <c r="DL278" s="87"/>
      <c r="DM278" s="87"/>
      <c r="DN278" s="87"/>
      <c r="DO278" s="87"/>
      <c r="DP278" s="87"/>
      <c r="DQ278" s="87"/>
      <c r="DR278" s="87"/>
      <c r="DS278" s="87"/>
      <c r="DT278" s="87"/>
      <c r="DU278" s="87"/>
      <c r="DV278" s="87"/>
      <c r="DW278" s="87"/>
      <c r="DX278" s="87"/>
      <c r="DY278" s="87"/>
      <c r="DZ278" s="87"/>
      <c r="EA278" s="87"/>
      <c r="EB278" s="87"/>
      <c r="EC278" s="87"/>
      <c r="ED278" s="87"/>
      <c r="EE278" s="87"/>
      <c r="EF278" s="87"/>
      <c r="EG278" s="87"/>
      <c r="EH278" s="87"/>
    </row>
    <row r="279" spans="1:138" s="88" customFormat="1" ht="13.5" hidden="1" thickBot="1" x14ac:dyDescent="0.25">
      <c r="A279" s="130"/>
      <c r="B279" s="147" t="s">
        <v>15</v>
      </c>
      <c r="C279" s="136">
        <f>IF(C278&lt;0,N271*EXP(C278/$M$5),IF((C278+N271)&gt;$M$5,+$M$5,C278+N271))</f>
        <v>133.18410837267839</v>
      </c>
      <c r="D279" s="137">
        <f t="shared" ref="D279:N279" si="275">IF(D278&lt;0,C279*EXP(D278/$M$5),IF((D278+C279)&gt;$M$5,+$M$5,D278+C279))</f>
        <v>121.98596141554553</v>
      </c>
      <c r="E279" s="137">
        <f t="shared" si="275"/>
        <v>147.75072598373916</v>
      </c>
      <c r="F279" s="137">
        <f t="shared" si="275"/>
        <v>164.17430797688917</v>
      </c>
      <c r="G279" s="137">
        <f t="shared" si="275"/>
        <v>145.73469059387884</v>
      </c>
      <c r="H279" s="137">
        <f t="shared" si="275"/>
        <v>116.55250045390945</v>
      </c>
      <c r="I279" s="137">
        <f t="shared" si="275"/>
        <v>91.209962362802941</v>
      </c>
      <c r="J279" s="137">
        <f t="shared" si="275"/>
        <v>68.982982197495858</v>
      </c>
      <c r="K279" s="137">
        <f t="shared" si="275"/>
        <v>46.728771595989784</v>
      </c>
      <c r="L279" s="137">
        <f t="shared" si="275"/>
        <v>29.261959941447891</v>
      </c>
      <c r="M279" s="137">
        <f t="shared" si="275"/>
        <v>24.384092442302755</v>
      </c>
      <c r="N279" s="138">
        <f t="shared" si="275"/>
        <v>60.654772561963895</v>
      </c>
      <c r="O279" s="135"/>
      <c r="P279" s="9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  <c r="DK279" s="87"/>
      <c r="DL279" s="87"/>
      <c r="DM279" s="87"/>
      <c r="DN279" s="87"/>
      <c r="DO279" s="87"/>
      <c r="DP279" s="87"/>
      <c r="DQ279" s="87"/>
      <c r="DR279" s="87"/>
      <c r="DS279" s="87"/>
      <c r="DT279" s="87"/>
      <c r="DU279" s="87"/>
      <c r="DV279" s="87"/>
      <c r="DW279" s="87"/>
      <c r="DX279" s="87"/>
      <c r="DY279" s="87"/>
      <c r="DZ279" s="87"/>
      <c r="EA279" s="87"/>
      <c r="EB279" s="87"/>
      <c r="EC279" s="87"/>
      <c r="ED279" s="87"/>
      <c r="EE279" s="87"/>
      <c r="EF279" s="87"/>
      <c r="EG279" s="87"/>
      <c r="EH279" s="87"/>
    </row>
    <row r="280" spans="1:138" s="88" customFormat="1" ht="13.5" hidden="1" thickBot="1" x14ac:dyDescent="0.25">
      <c r="A280" s="130"/>
      <c r="B280" s="147" t="s">
        <v>16</v>
      </c>
      <c r="C280" s="136">
        <f>C279-N271</f>
        <v>-4.3830961964459334</v>
      </c>
      <c r="D280" s="137">
        <f t="shared" ref="D280:N280" si="276">D279-C279</f>
        <v>-11.198146957132863</v>
      </c>
      <c r="E280" s="137">
        <f t="shared" si="276"/>
        <v>25.764764568193627</v>
      </c>
      <c r="F280" s="137">
        <f t="shared" si="276"/>
        <v>16.423581993150009</v>
      </c>
      <c r="G280" s="137">
        <f t="shared" si="276"/>
        <v>-18.439617383010329</v>
      </c>
      <c r="H280" s="137">
        <f t="shared" si="276"/>
        <v>-29.182190139969393</v>
      </c>
      <c r="I280" s="137">
        <f t="shared" si="276"/>
        <v>-25.342538091106505</v>
      </c>
      <c r="J280" s="137">
        <f t="shared" si="276"/>
        <v>-22.226980165307083</v>
      </c>
      <c r="K280" s="137">
        <f t="shared" si="276"/>
        <v>-22.254210601506074</v>
      </c>
      <c r="L280" s="137">
        <f t="shared" si="276"/>
        <v>-17.466811654541893</v>
      </c>
      <c r="M280" s="137">
        <f t="shared" si="276"/>
        <v>-4.8778674991451361</v>
      </c>
      <c r="N280" s="138">
        <f t="shared" si="276"/>
        <v>36.270680119661137</v>
      </c>
      <c r="O280" s="135"/>
      <c r="P280" s="9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  <c r="DK280" s="87"/>
      <c r="DL280" s="87"/>
      <c r="DM280" s="87"/>
      <c r="DN280" s="87"/>
      <c r="DO280" s="87"/>
      <c r="DP280" s="87"/>
      <c r="DQ280" s="87"/>
      <c r="DR280" s="87"/>
      <c r="DS280" s="87"/>
      <c r="DT280" s="87"/>
      <c r="DU280" s="87"/>
      <c r="DV280" s="87"/>
      <c r="DW280" s="87"/>
      <c r="DX280" s="87"/>
      <c r="DY280" s="87"/>
      <c r="DZ280" s="87"/>
      <c r="EA280" s="87"/>
      <c r="EB280" s="87"/>
      <c r="EC280" s="87"/>
      <c r="ED280" s="87"/>
      <c r="EE280" s="87"/>
      <c r="EF280" s="87"/>
      <c r="EG280" s="87"/>
      <c r="EH280" s="87"/>
    </row>
    <row r="281" spans="1:138" s="88" customFormat="1" ht="13.5" hidden="1" thickBot="1" x14ac:dyDescent="0.25">
      <c r="A281" s="130"/>
      <c r="B281" s="148" t="s">
        <v>17</v>
      </c>
      <c r="C281" s="136">
        <f t="shared" ref="C281:N281" si="277">IF(C280&gt;=0,+C277,+C276+ABS(C280))</f>
        <v>127.38309619644593</v>
      </c>
      <c r="D281" s="137">
        <f t="shared" si="277"/>
        <v>116.19814695713286</v>
      </c>
      <c r="E281" s="137">
        <f t="shared" si="277"/>
        <v>109.23523543180637</v>
      </c>
      <c r="F281" s="137">
        <f t="shared" si="277"/>
        <v>82.576418006850005</v>
      </c>
      <c r="G281" s="137">
        <f t="shared" si="277"/>
        <v>39.439617383010329</v>
      </c>
      <c r="H281" s="137">
        <f t="shared" si="277"/>
        <v>32.182190139969393</v>
      </c>
      <c r="I281" s="137">
        <f t="shared" si="277"/>
        <v>27.842538091106505</v>
      </c>
      <c r="J281" s="137">
        <f t="shared" si="277"/>
        <v>23.226980165307083</v>
      </c>
      <c r="K281" s="137">
        <f t="shared" si="277"/>
        <v>24.754210601506074</v>
      </c>
      <c r="L281" s="137">
        <f t="shared" si="277"/>
        <v>38.466811654541893</v>
      </c>
      <c r="M281" s="137">
        <f t="shared" si="277"/>
        <v>85.87786749914514</v>
      </c>
      <c r="N281" s="138">
        <f t="shared" si="277"/>
        <v>128.72931988033886</v>
      </c>
      <c r="O281" s="129">
        <f>SUM(C281:N281)</f>
        <v>835.91243200716042</v>
      </c>
      <c r="P281" s="9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  <c r="DK281" s="87"/>
      <c r="DL281" s="87"/>
      <c r="DM281" s="87"/>
      <c r="DN281" s="87"/>
      <c r="DO281" s="87"/>
      <c r="DP281" s="87"/>
      <c r="DQ281" s="87"/>
      <c r="DR281" s="87"/>
      <c r="DS281" s="87"/>
      <c r="DT281" s="87"/>
      <c r="DU281" s="87"/>
      <c r="DV281" s="87"/>
      <c r="DW281" s="87"/>
      <c r="DX281" s="87"/>
      <c r="DY281" s="87"/>
      <c r="DZ281" s="87"/>
      <c r="EA281" s="87"/>
      <c r="EB281" s="87"/>
      <c r="EC281" s="87"/>
      <c r="ED281" s="87"/>
      <c r="EE281" s="87"/>
      <c r="EF281" s="87"/>
      <c r="EG281" s="87"/>
      <c r="EH281" s="87"/>
    </row>
    <row r="282" spans="1:138" s="88" customFormat="1" ht="13.5" hidden="1" thickBot="1" x14ac:dyDescent="0.25">
      <c r="A282" s="130"/>
      <c r="B282" s="147" t="s">
        <v>18</v>
      </c>
      <c r="C282" s="136">
        <f>IF((+N271+C278)&gt;$M$5,(N271+ABS(C278))-$M$5,0)</f>
        <v>0</v>
      </c>
      <c r="D282" s="137">
        <f t="shared" ref="D282:N282" si="278">IF((+C279+D278)&gt;$M$5,(C279+ABS(D278))-$M$5,0)</f>
        <v>0</v>
      </c>
      <c r="E282" s="137">
        <f t="shared" si="278"/>
        <v>0</v>
      </c>
      <c r="F282" s="137">
        <f t="shared" si="278"/>
        <v>0</v>
      </c>
      <c r="G282" s="137">
        <f t="shared" si="278"/>
        <v>0</v>
      </c>
      <c r="H282" s="137">
        <f t="shared" si="278"/>
        <v>0</v>
      </c>
      <c r="I282" s="137">
        <f t="shared" si="278"/>
        <v>0</v>
      </c>
      <c r="J282" s="137">
        <f t="shared" si="278"/>
        <v>0</v>
      </c>
      <c r="K282" s="137">
        <f t="shared" si="278"/>
        <v>0</v>
      </c>
      <c r="L282" s="137">
        <f t="shared" si="278"/>
        <v>0</v>
      </c>
      <c r="M282" s="137">
        <f t="shared" si="278"/>
        <v>0</v>
      </c>
      <c r="N282" s="138">
        <f t="shared" si="278"/>
        <v>0</v>
      </c>
      <c r="O282" s="129">
        <f>SUM(C282:N282)</f>
        <v>0</v>
      </c>
      <c r="P282" s="9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  <c r="DK282" s="87"/>
      <c r="DL282" s="87"/>
      <c r="DM282" s="87"/>
      <c r="DN282" s="87"/>
      <c r="DO282" s="87"/>
      <c r="DP282" s="87"/>
      <c r="DQ282" s="87"/>
      <c r="DR282" s="87"/>
      <c r="DS282" s="87"/>
      <c r="DT282" s="87"/>
      <c r="DU282" s="87"/>
      <c r="DV282" s="87"/>
      <c r="DW282" s="87"/>
      <c r="DX282" s="87"/>
      <c r="DY282" s="87"/>
      <c r="DZ282" s="87"/>
      <c r="EA282" s="87"/>
      <c r="EB282" s="87"/>
      <c r="EC282" s="87"/>
      <c r="ED282" s="87"/>
      <c r="EE282" s="87"/>
      <c r="EF282" s="87"/>
      <c r="EG282" s="87"/>
      <c r="EH282" s="87"/>
    </row>
    <row r="283" spans="1:138" s="88" customFormat="1" ht="13.5" hidden="1" thickBot="1" x14ac:dyDescent="0.25">
      <c r="A283" s="130"/>
      <c r="B283" s="147" t="s">
        <v>19</v>
      </c>
      <c r="C283" s="136">
        <f>C277-C281</f>
        <v>2.416727686342</v>
      </c>
      <c r="D283" s="137">
        <f>D277-D281</f>
        <v>7.2454131560629946</v>
      </c>
      <c r="E283" s="137">
        <f t="shared" ref="E283:N283" si="279">E277-E281</f>
        <v>0</v>
      </c>
      <c r="F283" s="137">
        <f t="shared" si="279"/>
        <v>0</v>
      </c>
      <c r="G283" s="137">
        <f t="shared" si="279"/>
        <v>6.5799791783091237</v>
      </c>
      <c r="H283" s="137">
        <f t="shared" si="279"/>
        <v>17.741461825221165</v>
      </c>
      <c r="I283" s="137">
        <f t="shared" si="279"/>
        <v>26.144777148876656</v>
      </c>
      <c r="J283" s="137">
        <f t="shared" si="279"/>
        <v>36.426920354524377</v>
      </c>
      <c r="K283" s="137">
        <f t="shared" si="279"/>
        <v>59.540741153024697</v>
      </c>
      <c r="L283" s="137">
        <f t="shared" si="279"/>
        <v>80.828243687678224</v>
      </c>
      <c r="M283" s="137">
        <f t="shared" si="279"/>
        <v>33.41718784307497</v>
      </c>
      <c r="N283" s="138">
        <f t="shared" si="279"/>
        <v>0</v>
      </c>
      <c r="O283" s="143">
        <f>SUM(C283:N283)</f>
        <v>270.34145203311419</v>
      </c>
      <c r="P283" s="95">
        <f>(100*O282-60*O283)/O277</f>
        <v>-14.662535748797717</v>
      </c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  <c r="DK283" s="87"/>
      <c r="DL283" s="87"/>
      <c r="DM283" s="87"/>
      <c r="DN283" s="87"/>
      <c r="DO283" s="87"/>
      <c r="DP283" s="87"/>
      <c r="DQ283" s="87"/>
      <c r="DR283" s="87"/>
      <c r="DS283" s="87"/>
      <c r="DT283" s="87"/>
      <c r="DU283" s="87"/>
      <c r="DV283" s="87"/>
      <c r="DW283" s="87"/>
      <c r="DX283" s="87"/>
      <c r="DY283" s="87"/>
      <c r="DZ283" s="87"/>
      <c r="EA283" s="87"/>
      <c r="EB283" s="87"/>
      <c r="EC283" s="87"/>
      <c r="ED283" s="87"/>
      <c r="EE283" s="87"/>
      <c r="EF283" s="87"/>
      <c r="EG283" s="87"/>
      <c r="EH283" s="87"/>
    </row>
    <row r="284" spans="1:138" s="88" customFormat="1" ht="13.5" hidden="1" thickBot="1" x14ac:dyDescent="0.25">
      <c r="A284" s="144"/>
      <c r="B284" s="124" t="s">
        <v>13</v>
      </c>
      <c r="C284" s="145">
        <f t="shared" ref="C284:N284" si="280">R105</f>
        <v>189</v>
      </c>
      <c r="D284" s="145">
        <f t="shared" si="280"/>
        <v>195</v>
      </c>
      <c r="E284" s="145">
        <f t="shared" si="280"/>
        <v>177</v>
      </c>
      <c r="F284" s="145">
        <f t="shared" si="280"/>
        <v>18</v>
      </c>
      <c r="G284" s="145">
        <f t="shared" si="280"/>
        <v>8</v>
      </c>
      <c r="H284" s="145">
        <f t="shared" si="280"/>
        <v>1</v>
      </c>
      <c r="I284" s="145">
        <f t="shared" si="280"/>
        <v>2.5</v>
      </c>
      <c r="J284" s="145">
        <f t="shared" si="280"/>
        <v>1</v>
      </c>
      <c r="K284" s="145">
        <f t="shared" si="280"/>
        <v>1</v>
      </c>
      <c r="L284" s="145">
        <f t="shared" si="280"/>
        <v>91</v>
      </c>
      <c r="M284" s="145">
        <f t="shared" si="280"/>
        <v>59</v>
      </c>
      <c r="N284" s="145">
        <f t="shared" si="280"/>
        <v>132</v>
      </c>
      <c r="O284" s="126">
        <f>SUM(C284:N284)</f>
        <v>874.5</v>
      </c>
      <c r="P284" s="9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  <c r="DK284" s="87"/>
      <c r="DL284" s="87"/>
      <c r="DM284" s="87"/>
      <c r="DN284" s="87"/>
      <c r="DO284" s="87"/>
      <c r="DP284" s="87"/>
      <c r="DQ284" s="87"/>
      <c r="DR284" s="87"/>
      <c r="DS284" s="87"/>
      <c r="DT284" s="87"/>
      <c r="DU284" s="87"/>
      <c r="DV284" s="87"/>
      <c r="DW284" s="87"/>
      <c r="DX284" s="87"/>
      <c r="DY284" s="87"/>
      <c r="DZ284" s="87"/>
      <c r="EA284" s="87"/>
      <c r="EB284" s="87"/>
      <c r="EC284" s="87"/>
      <c r="ED284" s="87"/>
      <c r="EE284" s="87"/>
      <c r="EF284" s="87"/>
      <c r="EG284" s="87"/>
      <c r="EH284" s="87"/>
    </row>
    <row r="285" spans="1:138" s="88" customFormat="1" ht="13.5" hidden="1" thickBot="1" x14ac:dyDescent="0.25">
      <c r="A285" s="127">
        <f>P105</f>
        <v>2007</v>
      </c>
      <c r="B285" s="124" t="s">
        <v>14</v>
      </c>
      <c r="C285" s="129">
        <f t="shared" ref="C285:N285" si="281">C73</f>
        <v>125.54451258394995</v>
      </c>
      <c r="D285" s="129">
        <f t="shared" si="281"/>
        <v>119.29505534222011</v>
      </c>
      <c r="E285" s="129">
        <f t="shared" si="281"/>
        <v>102.45801975280261</v>
      </c>
      <c r="F285" s="129">
        <f t="shared" si="281"/>
        <v>85.160883232693649</v>
      </c>
      <c r="G285" s="129">
        <f t="shared" si="281"/>
        <v>39.276519555864176</v>
      </c>
      <c r="H285" s="129">
        <f t="shared" si="281"/>
        <v>36.388672983215173</v>
      </c>
      <c r="I285" s="129">
        <f t="shared" si="281"/>
        <v>30.945027245272428</v>
      </c>
      <c r="J285" s="129">
        <f t="shared" si="281"/>
        <v>34.158097507236036</v>
      </c>
      <c r="K285" s="129">
        <f t="shared" si="281"/>
        <v>88.669044194030604</v>
      </c>
      <c r="L285" s="129">
        <f t="shared" si="281"/>
        <v>123.44356011319586</v>
      </c>
      <c r="M285" s="129">
        <f t="shared" si="281"/>
        <v>111.21161117211814</v>
      </c>
      <c r="N285" s="129">
        <f t="shared" si="281"/>
        <v>123.44356011319586</v>
      </c>
      <c r="O285" s="129">
        <f>SUM(C285:N285)</f>
        <v>1019.9945637957945</v>
      </c>
      <c r="P285" s="9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  <c r="DK285" s="87"/>
      <c r="DL285" s="87"/>
      <c r="DM285" s="87"/>
      <c r="DN285" s="87"/>
      <c r="DO285" s="87"/>
      <c r="DP285" s="87"/>
      <c r="DQ285" s="87"/>
      <c r="DR285" s="87"/>
      <c r="DS285" s="87"/>
      <c r="DT285" s="87"/>
      <c r="DU285" s="87"/>
      <c r="DV285" s="87"/>
      <c r="DW285" s="87"/>
      <c r="DX285" s="87"/>
      <c r="DY285" s="87"/>
      <c r="DZ285" s="87"/>
      <c r="EA285" s="87"/>
      <c r="EB285" s="87"/>
      <c r="EC285" s="87"/>
      <c r="ED285" s="87"/>
      <c r="EE285" s="87"/>
      <c r="EF285" s="87"/>
      <c r="EG285" s="87"/>
      <c r="EH285" s="87"/>
    </row>
    <row r="286" spans="1:138" s="88" customFormat="1" ht="13.5" hidden="1" thickBot="1" x14ac:dyDescent="0.25">
      <c r="A286" s="130"/>
      <c r="B286" s="131" t="s">
        <v>27</v>
      </c>
      <c r="C286" s="136">
        <f t="shared" ref="C286:N286" si="282">C284-C285</f>
        <v>63.455487416050047</v>
      </c>
      <c r="D286" s="137">
        <f t="shared" si="282"/>
        <v>75.70494465777989</v>
      </c>
      <c r="E286" s="137">
        <f t="shared" si="282"/>
        <v>74.541980247197387</v>
      </c>
      <c r="F286" s="137">
        <f t="shared" si="282"/>
        <v>-67.160883232693649</v>
      </c>
      <c r="G286" s="137">
        <f t="shared" si="282"/>
        <v>-31.276519555864176</v>
      </c>
      <c r="H286" s="137">
        <f t="shared" si="282"/>
        <v>-35.388672983215173</v>
      </c>
      <c r="I286" s="137">
        <f t="shared" si="282"/>
        <v>-28.445027245272428</v>
      </c>
      <c r="J286" s="137">
        <f t="shared" si="282"/>
        <v>-33.158097507236036</v>
      </c>
      <c r="K286" s="137">
        <f t="shared" si="282"/>
        <v>-87.669044194030604</v>
      </c>
      <c r="L286" s="137">
        <f t="shared" si="282"/>
        <v>-32.443560113195858</v>
      </c>
      <c r="M286" s="137">
        <f t="shared" si="282"/>
        <v>-52.21161117211814</v>
      </c>
      <c r="N286" s="138">
        <f t="shared" si="282"/>
        <v>8.5564398868041422</v>
      </c>
      <c r="O286" s="135"/>
      <c r="P286" s="9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  <c r="DK286" s="87"/>
      <c r="DL286" s="87"/>
      <c r="DM286" s="87"/>
      <c r="DN286" s="87"/>
      <c r="DO286" s="87"/>
      <c r="DP286" s="87"/>
      <c r="DQ286" s="87"/>
      <c r="DR286" s="87"/>
      <c r="DS286" s="87"/>
      <c r="DT286" s="87"/>
      <c r="DU286" s="87"/>
      <c r="DV286" s="87"/>
      <c r="DW286" s="87"/>
      <c r="DX286" s="87"/>
      <c r="DY286" s="87"/>
      <c r="DZ286" s="87"/>
      <c r="EA286" s="87"/>
      <c r="EB286" s="87"/>
      <c r="EC286" s="87"/>
      <c r="ED286" s="87"/>
      <c r="EE286" s="87"/>
      <c r="EF286" s="87"/>
      <c r="EG286" s="87"/>
      <c r="EH286" s="87"/>
    </row>
    <row r="287" spans="1:138" s="88" customFormat="1" ht="13.5" hidden="1" thickBot="1" x14ac:dyDescent="0.25">
      <c r="A287" s="130"/>
      <c r="B287" s="147" t="s">
        <v>15</v>
      </c>
      <c r="C287" s="136">
        <f>IF(C286&lt;0,N279*EXP(C286/$M$5),IF((C286+N279)&gt;$M$5,+$M$5,C286+N279))</f>
        <v>124.11025997801394</v>
      </c>
      <c r="D287" s="137">
        <f t="shared" ref="D287:N287" si="283">IF(D286&lt;0,C287*EXP(D286/$M$5),IF((D286+C287)&gt;$M$5,+$M$5,D286+C287))</f>
        <v>199.81520463579383</v>
      </c>
      <c r="E287" s="137">
        <f t="shared" si="283"/>
        <v>210</v>
      </c>
      <c r="F287" s="137">
        <f t="shared" si="283"/>
        <v>152.51970503401955</v>
      </c>
      <c r="G287" s="137">
        <f t="shared" si="283"/>
        <v>131.41470285034427</v>
      </c>
      <c r="H287" s="137">
        <f t="shared" si="283"/>
        <v>111.03444885767256</v>
      </c>
      <c r="I287" s="137">
        <f t="shared" si="283"/>
        <v>96.96867542062688</v>
      </c>
      <c r="J287" s="137">
        <f t="shared" si="283"/>
        <v>82.805318310003813</v>
      </c>
      <c r="K287" s="137">
        <f t="shared" si="283"/>
        <v>54.544705569979477</v>
      </c>
      <c r="L287" s="137">
        <f t="shared" si="283"/>
        <v>46.736596451671275</v>
      </c>
      <c r="M287" s="137">
        <f t="shared" si="283"/>
        <v>36.448517586352423</v>
      </c>
      <c r="N287" s="138">
        <f t="shared" si="283"/>
        <v>45.004957473156566</v>
      </c>
      <c r="O287" s="135"/>
      <c r="P287" s="9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  <c r="DK287" s="87"/>
      <c r="DL287" s="87"/>
      <c r="DM287" s="87"/>
      <c r="DN287" s="87"/>
      <c r="DO287" s="87"/>
      <c r="DP287" s="87"/>
      <c r="DQ287" s="87"/>
      <c r="DR287" s="87"/>
      <c r="DS287" s="87"/>
      <c r="DT287" s="87"/>
      <c r="DU287" s="87"/>
      <c r="DV287" s="87"/>
      <c r="DW287" s="87"/>
      <c r="DX287" s="87"/>
      <c r="DY287" s="87"/>
      <c r="DZ287" s="87"/>
      <c r="EA287" s="87"/>
      <c r="EB287" s="87"/>
      <c r="EC287" s="87"/>
      <c r="ED287" s="87"/>
      <c r="EE287" s="87"/>
      <c r="EF287" s="87"/>
      <c r="EG287" s="87"/>
      <c r="EH287" s="87"/>
    </row>
    <row r="288" spans="1:138" s="88" customFormat="1" ht="13.5" hidden="1" thickBot="1" x14ac:dyDescent="0.25">
      <c r="A288" s="130"/>
      <c r="B288" s="147" t="s">
        <v>16</v>
      </c>
      <c r="C288" s="136">
        <f>C287-N279</f>
        <v>63.455487416050047</v>
      </c>
      <c r="D288" s="137">
        <f t="shared" ref="D288:N288" si="284">D287-C287</f>
        <v>75.70494465777989</v>
      </c>
      <c r="E288" s="137">
        <f t="shared" si="284"/>
        <v>10.184795364206167</v>
      </c>
      <c r="F288" s="137">
        <f t="shared" si="284"/>
        <v>-57.480294965980448</v>
      </c>
      <c r="G288" s="137">
        <f t="shared" si="284"/>
        <v>-21.105002183675282</v>
      </c>
      <c r="H288" s="137">
        <f t="shared" si="284"/>
        <v>-20.380253992671712</v>
      </c>
      <c r="I288" s="137">
        <f t="shared" si="284"/>
        <v>-14.065773437045678</v>
      </c>
      <c r="J288" s="137">
        <f t="shared" si="284"/>
        <v>-14.163357110623068</v>
      </c>
      <c r="K288" s="137">
        <f t="shared" si="284"/>
        <v>-28.260612740024335</v>
      </c>
      <c r="L288" s="137">
        <f t="shared" si="284"/>
        <v>-7.8081091183082023</v>
      </c>
      <c r="M288" s="137">
        <f t="shared" si="284"/>
        <v>-10.288078865318852</v>
      </c>
      <c r="N288" s="138">
        <f t="shared" si="284"/>
        <v>8.5564398868041422</v>
      </c>
      <c r="O288" s="135"/>
      <c r="P288" s="9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  <c r="DK288" s="87"/>
      <c r="DL288" s="87"/>
      <c r="DM288" s="87"/>
      <c r="DN288" s="87"/>
      <c r="DO288" s="87"/>
      <c r="DP288" s="87"/>
      <c r="DQ288" s="87"/>
      <c r="DR288" s="87"/>
      <c r="DS288" s="87"/>
      <c r="DT288" s="87"/>
      <c r="DU288" s="87"/>
      <c r="DV288" s="87"/>
      <c r="DW288" s="87"/>
      <c r="DX288" s="87"/>
      <c r="DY288" s="87"/>
      <c r="DZ288" s="87"/>
      <c r="EA288" s="87"/>
      <c r="EB288" s="87"/>
      <c r="EC288" s="87"/>
      <c r="ED288" s="87"/>
      <c r="EE288" s="87"/>
      <c r="EF288" s="87"/>
      <c r="EG288" s="87"/>
      <c r="EH288" s="87"/>
    </row>
    <row r="289" spans="1:138" s="88" customFormat="1" ht="13.5" hidden="1" thickBot="1" x14ac:dyDescent="0.25">
      <c r="A289" s="130"/>
      <c r="B289" s="148" t="s">
        <v>17</v>
      </c>
      <c r="C289" s="136">
        <f t="shared" ref="C289:N289" si="285">IF(C288&gt;=0,+C285,+C284+ABS(C288))</f>
        <v>125.54451258394995</v>
      </c>
      <c r="D289" s="137">
        <f t="shared" si="285"/>
        <v>119.29505534222011</v>
      </c>
      <c r="E289" s="137">
        <f t="shared" si="285"/>
        <v>102.45801975280261</v>
      </c>
      <c r="F289" s="137">
        <f t="shared" si="285"/>
        <v>75.480294965980448</v>
      </c>
      <c r="G289" s="137">
        <f t="shared" si="285"/>
        <v>29.105002183675282</v>
      </c>
      <c r="H289" s="137">
        <f t="shared" si="285"/>
        <v>21.380253992671712</v>
      </c>
      <c r="I289" s="137">
        <f t="shared" si="285"/>
        <v>16.565773437045678</v>
      </c>
      <c r="J289" s="137">
        <f t="shared" si="285"/>
        <v>15.163357110623068</v>
      </c>
      <c r="K289" s="137">
        <f t="shared" si="285"/>
        <v>29.260612740024335</v>
      </c>
      <c r="L289" s="137">
        <f t="shared" si="285"/>
        <v>98.808109118308209</v>
      </c>
      <c r="M289" s="137">
        <f t="shared" si="285"/>
        <v>69.288078865318852</v>
      </c>
      <c r="N289" s="138">
        <f t="shared" si="285"/>
        <v>123.44356011319586</v>
      </c>
      <c r="O289" s="129">
        <f>SUM(C289:N289)</f>
        <v>825.79263020581618</v>
      </c>
      <c r="P289" s="9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  <c r="DK289" s="87"/>
      <c r="DL289" s="87"/>
      <c r="DM289" s="87"/>
      <c r="DN289" s="87"/>
      <c r="DO289" s="87"/>
      <c r="DP289" s="87"/>
      <c r="DQ289" s="87"/>
      <c r="DR289" s="87"/>
      <c r="DS289" s="87"/>
      <c r="DT289" s="87"/>
      <c r="DU289" s="87"/>
      <c r="DV289" s="87"/>
      <c r="DW289" s="87"/>
      <c r="DX289" s="87"/>
      <c r="DY289" s="87"/>
      <c r="DZ289" s="87"/>
      <c r="EA289" s="87"/>
      <c r="EB289" s="87"/>
      <c r="EC289" s="87"/>
      <c r="ED289" s="87"/>
      <c r="EE289" s="87"/>
      <c r="EF289" s="87"/>
      <c r="EG289" s="87"/>
      <c r="EH289" s="87"/>
    </row>
    <row r="290" spans="1:138" s="88" customFormat="1" ht="13.5" hidden="1" thickBot="1" x14ac:dyDescent="0.25">
      <c r="A290" s="130"/>
      <c r="B290" s="147" t="s">
        <v>18</v>
      </c>
      <c r="C290" s="136">
        <f>IF((+N279+C286)&gt;$M$5,(N279+ABS(C286))-$M$5,0)</f>
        <v>0</v>
      </c>
      <c r="D290" s="137">
        <f t="shared" ref="D290:N290" si="286">IF((+C287+D286)&gt;$M$5,(C287+ABS(D286))-$M$5,0)</f>
        <v>0</v>
      </c>
      <c r="E290" s="137">
        <f t="shared" si="286"/>
        <v>64.357184882991191</v>
      </c>
      <c r="F290" s="137">
        <f t="shared" si="286"/>
        <v>0</v>
      </c>
      <c r="G290" s="137">
        <f t="shared" si="286"/>
        <v>0</v>
      </c>
      <c r="H290" s="137">
        <f t="shared" si="286"/>
        <v>0</v>
      </c>
      <c r="I290" s="137">
        <f t="shared" si="286"/>
        <v>0</v>
      </c>
      <c r="J290" s="137">
        <f t="shared" si="286"/>
        <v>0</v>
      </c>
      <c r="K290" s="137">
        <f t="shared" si="286"/>
        <v>0</v>
      </c>
      <c r="L290" s="137">
        <f t="shared" si="286"/>
        <v>0</v>
      </c>
      <c r="M290" s="137">
        <f t="shared" si="286"/>
        <v>0</v>
      </c>
      <c r="N290" s="138">
        <f t="shared" si="286"/>
        <v>0</v>
      </c>
      <c r="O290" s="129">
        <f>SUM(C290:N290)</f>
        <v>64.357184882991191</v>
      </c>
      <c r="P290" s="95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  <c r="AE290" s="85"/>
      <c r="AF290" s="85"/>
      <c r="AG290" s="85"/>
      <c r="AH290" s="85"/>
      <c r="AI290" s="85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  <c r="DK290" s="87"/>
      <c r="DL290" s="87"/>
      <c r="DM290" s="87"/>
      <c r="DN290" s="87"/>
      <c r="DO290" s="87"/>
      <c r="DP290" s="87"/>
      <c r="DQ290" s="87"/>
      <c r="DR290" s="87"/>
      <c r="DS290" s="87"/>
      <c r="DT290" s="87"/>
      <c r="DU290" s="87"/>
      <c r="DV290" s="87"/>
      <c r="DW290" s="87"/>
      <c r="DX290" s="87"/>
      <c r="DY290" s="87"/>
      <c r="DZ290" s="87"/>
      <c r="EA290" s="87"/>
      <c r="EB290" s="87"/>
      <c r="EC290" s="87"/>
      <c r="ED290" s="87"/>
      <c r="EE290" s="87"/>
      <c r="EF290" s="87"/>
      <c r="EG290" s="87"/>
      <c r="EH290" s="87"/>
    </row>
    <row r="291" spans="1:138" s="88" customFormat="1" ht="13.5" hidden="1" thickBot="1" x14ac:dyDescent="0.25">
      <c r="A291" s="130"/>
      <c r="B291" s="147" t="s">
        <v>19</v>
      </c>
      <c r="C291" s="136">
        <f>C285-C289</f>
        <v>0</v>
      </c>
      <c r="D291" s="137">
        <f>D285-D289</f>
        <v>0</v>
      </c>
      <c r="E291" s="137">
        <f t="shared" ref="E291:N291" si="287">E285-E289</f>
        <v>0</v>
      </c>
      <c r="F291" s="137">
        <f t="shared" si="287"/>
        <v>9.6805882667132011</v>
      </c>
      <c r="G291" s="137">
        <f t="shared" si="287"/>
        <v>10.171517372188895</v>
      </c>
      <c r="H291" s="137">
        <f t="shared" si="287"/>
        <v>15.008418990543461</v>
      </c>
      <c r="I291" s="137">
        <f t="shared" si="287"/>
        <v>14.37925380822675</v>
      </c>
      <c r="J291" s="137">
        <f t="shared" si="287"/>
        <v>18.994740396612968</v>
      </c>
      <c r="K291" s="137">
        <f t="shared" si="287"/>
        <v>59.408431454006269</v>
      </c>
      <c r="L291" s="137">
        <f t="shared" si="287"/>
        <v>24.635450994887648</v>
      </c>
      <c r="M291" s="137">
        <f t="shared" si="287"/>
        <v>41.923532306799288</v>
      </c>
      <c r="N291" s="138">
        <f t="shared" si="287"/>
        <v>0</v>
      </c>
      <c r="O291" s="143">
        <f>SUM(C291:N291)</f>
        <v>194.20193358997847</v>
      </c>
      <c r="P291" s="95">
        <f>(100*O290-60*O291)/O285</f>
        <v>-5.1141424790416083</v>
      </c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  <c r="AE291" s="85"/>
      <c r="AF291" s="85"/>
      <c r="AG291" s="85"/>
      <c r="AH291" s="85"/>
      <c r="AI291" s="85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  <c r="DK291" s="87"/>
      <c r="DL291" s="87"/>
      <c r="DM291" s="87"/>
      <c r="DN291" s="87"/>
      <c r="DO291" s="87"/>
      <c r="DP291" s="87"/>
      <c r="DQ291" s="87"/>
      <c r="DR291" s="87"/>
      <c r="DS291" s="87"/>
      <c r="DT291" s="87"/>
      <c r="DU291" s="87"/>
      <c r="DV291" s="87"/>
      <c r="DW291" s="87"/>
      <c r="DX291" s="87"/>
      <c r="DY291" s="87"/>
      <c r="DZ291" s="87"/>
      <c r="EA291" s="87"/>
      <c r="EB291" s="87"/>
      <c r="EC291" s="87"/>
      <c r="ED291" s="87"/>
      <c r="EE291" s="87"/>
      <c r="EF291" s="87"/>
      <c r="EG291" s="87"/>
      <c r="EH291" s="87"/>
    </row>
    <row r="292" spans="1:138" s="88" customFormat="1" ht="13.5" hidden="1" thickBot="1" x14ac:dyDescent="0.25">
      <c r="A292" s="144"/>
      <c r="B292" s="124" t="s">
        <v>13</v>
      </c>
      <c r="C292" s="145">
        <f t="shared" ref="C292:N292" si="288">R106</f>
        <v>200</v>
      </c>
      <c r="D292" s="145">
        <f t="shared" si="288"/>
        <v>140</v>
      </c>
      <c r="E292" s="145">
        <f t="shared" si="288"/>
        <v>140</v>
      </c>
      <c r="F292" s="145">
        <f t="shared" si="288"/>
        <v>10</v>
      </c>
      <c r="G292" s="145">
        <f t="shared" si="288"/>
        <v>3</v>
      </c>
      <c r="H292" s="145">
        <f t="shared" si="288"/>
        <v>4</v>
      </c>
      <c r="I292" s="145">
        <f t="shared" si="288"/>
        <v>2.5</v>
      </c>
      <c r="J292" s="145">
        <f t="shared" si="288"/>
        <v>1</v>
      </c>
      <c r="K292" s="145">
        <f t="shared" si="288"/>
        <v>2</v>
      </c>
      <c r="L292" s="145">
        <f t="shared" si="288"/>
        <v>13</v>
      </c>
      <c r="M292" s="145">
        <f t="shared" si="288"/>
        <v>48</v>
      </c>
      <c r="N292" s="145">
        <f t="shared" si="288"/>
        <v>128</v>
      </c>
      <c r="O292" s="126">
        <f>SUM(C292:N292)</f>
        <v>691.5</v>
      </c>
      <c r="P292" s="95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  <c r="AE292" s="85"/>
      <c r="AF292" s="85"/>
      <c r="AG292" s="85"/>
      <c r="AH292" s="85"/>
      <c r="AI292" s="85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  <c r="DK292" s="87"/>
      <c r="DL292" s="87"/>
      <c r="DM292" s="87"/>
      <c r="DN292" s="87"/>
      <c r="DO292" s="87"/>
      <c r="DP292" s="87"/>
      <c r="DQ292" s="87"/>
      <c r="DR292" s="87"/>
      <c r="DS292" s="87"/>
      <c r="DT292" s="87"/>
      <c r="DU292" s="87"/>
      <c r="DV292" s="87"/>
      <c r="DW292" s="87"/>
      <c r="DX292" s="87"/>
      <c r="DY292" s="87"/>
      <c r="DZ292" s="87"/>
      <c r="EA292" s="87"/>
      <c r="EB292" s="87"/>
      <c r="EC292" s="87"/>
      <c r="ED292" s="87"/>
      <c r="EE292" s="87"/>
      <c r="EF292" s="87"/>
      <c r="EG292" s="87"/>
      <c r="EH292" s="87"/>
    </row>
    <row r="293" spans="1:138" s="88" customFormat="1" ht="13.5" hidden="1" thickBot="1" x14ac:dyDescent="0.25">
      <c r="A293" s="127">
        <f>P106</f>
        <v>2008</v>
      </c>
      <c r="B293" s="124" t="s">
        <v>14</v>
      </c>
      <c r="C293" s="129">
        <f t="shared" ref="C293:N293" si="289">C74</f>
        <v>120.32550690397223</v>
      </c>
      <c r="D293" s="129">
        <f t="shared" si="289"/>
        <v>117.24750053597459</v>
      </c>
      <c r="E293" s="129">
        <f t="shared" si="289"/>
        <v>100.56169528857546</v>
      </c>
      <c r="F293" s="129">
        <f t="shared" si="289"/>
        <v>75.879977906673687</v>
      </c>
      <c r="G293" s="129">
        <f t="shared" si="289"/>
        <v>51.935529355660123</v>
      </c>
      <c r="H293" s="129">
        <f t="shared" si="289"/>
        <v>29.398231419051701</v>
      </c>
      <c r="I293" s="129">
        <f t="shared" si="289"/>
        <v>60.382186957852028</v>
      </c>
      <c r="J293" s="129">
        <f t="shared" si="289"/>
        <v>60.382186957852028</v>
      </c>
      <c r="K293" s="129">
        <f t="shared" si="289"/>
        <v>74.250283868164047</v>
      </c>
      <c r="L293" s="129">
        <f t="shared" si="289"/>
        <v>103.41285195632142</v>
      </c>
      <c r="M293" s="129">
        <f t="shared" si="289"/>
        <v>135.21911249046559</v>
      </c>
      <c r="N293" s="129">
        <f t="shared" si="289"/>
        <v>126.60166438367466</v>
      </c>
      <c r="O293" s="129">
        <f>SUM(C293:N293)</f>
        <v>1055.5967280242376</v>
      </c>
      <c r="P293" s="95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  <c r="AE293" s="85"/>
      <c r="AF293" s="85"/>
      <c r="AG293" s="85"/>
      <c r="AH293" s="85"/>
      <c r="AI293" s="85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  <c r="DK293" s="87"/>
      <c r="DL293" s="87"/>
      <c r="DM293" s="87"/>
      <c r="DN293" s="87"/>
      <c r="DO293" s="87"/>
      <c r="DP293" s="87"/>
      <c r="DQ293" s="87"/>
      <c r="DR293" s="87"/>
      <c r="DS293" s="87"/>
      <c r="DT293" s="87"/>
      <c r="DU293" s="87"/>
      <c r="DV293" s="87"/>
      <c r="DW293" s="87"/>
      <c r="DX293" s="87"/>
      <c r="DY293" s="87"/>
      <c r="DZ293" s="87"/>
      <c r="EA293" s="87"/>
      <c r="EB293" s="87"/>
      <c r="EC293" s="87"/>
      <c r="ED293" s="87"/>
      <c r="EE293" s="87"/>
      <c r="EF293" s="87"/>
      <c r="EG293" s="87"/>
      <c r="EH293" s="87"/>
    </row>
    <row r="294" spans="1:138" s="88" customFormat="1" ht="13.5" hidden="1" thickBot="1" x14ac:dyDescent="0.25">
      <c r="A294" s="130"/>
      <c r="B294" s="131" t="s">
        <v>27</v>
      </c>
      <c r="C294" s="136">
        <f t="shared" ref="C294:N294" si="290">C292-C293</f>
        <v>79.674493096027774</v>
      </c>
      <c r="D294" s="137">
        <f t="shared" si="290"/>
        <v>22.752499464025405</v>
      </c>
      <c r="E294" s="137">
        <f t="shared" si="290"/>
        <v>39.438304711424536</v>
      </c>
      <c r="F294" s="137">
        <f t="shared" si="290"/>
        <v>-65.879977906673687</v>
      </c>
      <c r="G294" s="137">
        <f t="shared" si="290"/>
        <v>-48.935529355660123</v>
      </c>
      <c r="H294" s="137">
        <f t="shared" si="290"/>
        <v>-25.398231419051701</v>
      </c>
      <c r="I294" s="137">
        <f t="shared" si="290"/>
        <v>-57.882186957852028</v>
      </c>
      <c r="J294" s="137">
        <f t="shared" si="290"/>
        <v>-59.382186957852028</v>
      </c>
      <c r="K294" s="137">
        <f t="shared" si="290"/>
        <v>-72.250283868164047</v>
      </c>
      <c r="L294" s="137">
        <f t="shared" si="290"/>
        <v>-90.412851956321418</v>
      </c>
      <c r="M294" s="137">
        <f t="shared" si="290"/>
        <v>-87.219112490465591</v>
      </c>
      <c r="N294" s="138">
        <f t="shared" si="290"/>
        <v>1.3983356163253404</v>
      </c>
      <c r="O294" s="135"/>
      <c r="P294" s="95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  <c r="AE294" s="85"/>
      <c r="AF294" s="85"/>
      <c r="AG294" s="85"/>
      <c r="AH294" s="85"/>
      <c r="AI294" s="85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  <c r="DK294" s="87"/>
      <c r="DL294" s="87"/>
      <c r="DM294" s="87"/>
      <c r="DN294" s="87"/>
      <c r="DO294" s="87"/>
      <c r="DP294" s="87"/>
      <c r="DQ294" s="87"/>
      <c r="DR294" s="87"/>
      <c r="DS294" s="87"/>
      <c r="DT294" s="87"/>
      <c r="DU294" s="87"/>
      <c r="DV294" s="87"/>
      <c r="DW294" s="87"/>
      <c r="DX294" s="87"/>
      <c r="DY294" s="87"/>
      <c r="DZ294" s="87"/>
      <c r="EA294" s="87"/>
      <c r="EB294" s="87"/>
      <c r="EC294" s="87"/>
      <c r="ED294" s="87"/>
      <c r="EE294" s="87"/>
      <c r="EF294" s="87"/>
      <c r="EG294" s="87"/>
      <c r="EH294" s="87"/>
    </row>
    <row r="295" spans="1:138" s="88" customFormat="1" ht="13.5" hidden="1" thickBot="1" x14ac:dyDescent="0.25">
      <c r="A295" s="130"/>
      <c r="B295" s="147" t="s">
        <v>15</v>
      </c>
      <c r="C295" s="136">
        <f>IF(C294&lt;0,N287*EXP(C294/$M$5),IF((C294+N287)&gt;$M$5,+$M$5,C294+N287))</f>
        <v>124.67945056918434</v>
      </c>
      <c r="D295" s="137">
        <f t="shared" ref="D295:N295" si="291">IF(D294&lt;0,C295*EXP(D294/$M$5),IF((D294+C295)&gt;$M$5,+$M$5,D294+C295))</f>
        <v>147.43195003320974</v>
      </c>
      <c r="E295" s="137">
        <f t="shared" si="291"/>
        <v>186.87025474463428</v>
      </c>
      <c r="F295" s="137">
        <f t="shared" si="291"/>
        <v>136.55130033415551</v>
      </c>
      <c r="G295" s="137">
        <f t="shared" si="291"/>
        <v>108.16675243233679</v>
      </c>
      <c r="H295" s="137">
        <f t="shared" si="291"/>
        <v>95.844787027874986</v>
      </c>
      <c r="I295" s="137">
        <f t="shared" si="291"/>
        <v>72.755217343085121</v>
      </c>
      <c r="J295" s="137">
        <f t="shared" si="291"/>
        <v>54.834979408210842</v>
      </c>
      <c r="K295" s="137">
        <f t="shared" si="291"/>
        <v>38.872199522129947</v>
      </c>
      <c r="L295" s="137">
        <f t="shared" si="291"/>
        <v>25.27313413476751</v>
      </c>
      <c r="M295" s="137">
        <f t="shared" si="291"/>
        <v>16.683376967477781</v>
      </c>
      <c r="N295" s="138">
        <f t="shared" si="291"/>
        <v>18.081712583803121</v>
      </c>
      <c r="O295" s="135"/>
      <c r="P295" s="95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  <c r="AE295" s="85"/>
      <c r="AF295" s="85"/>
      <c r="AG295" s="85"/>
      <c r="AH295" s="85"/>
      <c r="AI295" s="85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  <c r="DK295" s="87"/>
      <c r="DL295" s="87"/>
      <c r="DM295" s="87"/>
      <c r="DN295" s="87"/>
      <c r="DO295" s="87"/>
      <c r="DP295" s="87"/>
      <c r="DQ295" s="87"/>
      <c r="DR295" s="87"/>
      <c r="DS295" s="87"/>
      <c r="DT295" s="87"/>
      <c r="DU295" s="87"/>
      <c r="DV295" s="87"/>
      <c r="DW295" s="87"/>
      <c r="DX295" s="87"/>
      <c r="DY295" s="87"/>
      <c r="DZ295" s="87"/>
      <c r="EA295" s="87"/>
      <c r="EB295" s="87"/>
      <c r="EC295" s="87"/>
      <c r="ED295" s="87"/>
      <c r="EE295" s="87"/>
      <c r="EF295" s="87"/>
      <c r="EG295" s="87"/>
      <c r="EH295" s="87"/>
    </row>
    <row r="296" spans="1:138" s="88" customFormat="1" ht="13.5" hidden="1" thickBot="1" x14ac:dyDescent="0.25">
      <c r="A296" s="130"/>
      <c r="B296" s="147" t="s">
        <v>16</v>
      </c>
      <c r="C296" s="136">
        <f>C295-N287</f>
        <v>79.674493096027774</v>
      </c>
      <c r="D296" s="137">
        <f t="shared" ref="D296:N296" si="292">D295-C295</f>
        <v>22.752499464025405</v>
      </c>
      <c r="E296" s="137">
        <f t="shared" si="292"/>
        <v>39.438304711424536</v>
      </c>
      <c r="F296" s="137">
        <f t="shared" si="292"/>
        <v>-50.318954410478767</v>
      </c>
      <c r="G296" s="137">
        <f t="shared" si="292"/>
        <v>-28.384547901818721</v>
      </c>
      <c r="H296" s="137">
        <f t="shared" si="292"/>
        <v>-12.321965404461807</v>
      </c>
      <c r="I296" s="137">
        <f t="shared" si="292"/>
        <v>-23.089569684789865</v>
      </c>
      <c r="J296" s="137">
        <f t="shared" si="292"/>
        <v>-17.92023793487428</v>
      </c>
      <c r="K296" s="137">
        <f t="shared" si="292"/>
        <v>-15.962779886080895</v>
      </c>
      <c r="L296" s="137">
        <f t="shared" si="292"/>
        <v>-13.599065387362437</v>
      </c>
      <c r="M296" s="137">
        <f t="shared" si="292"/>
        <v>-8.5897571672897293</v>
      </c>
      <c r="N296" s="138">
        <f t="shared" si="292"/>
        <v>1.3983356163253404</v>
      </c>
      <c r="O296" s="135"/>
      <c r="P296" s="95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85"/>
      <c r="AF296" s="85"/>
      <c r="AG296" s="85"/>
      <c r="AH296" s="85"/>
      <c r="AI296" s="85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  <c r="DK296" s="87"/>
      <c r="DL296" s="87"/>
      <c r="DM296" s="87"/>
      <c r="DN296" s="87"/>
      <c r="DO296" s="87"/>
      <c r="DP296" s="87"/>
      <c r="DQ296" s="87"/>
      <c r="DR296" s="87"/>
      <c r="DS296" s="87"/>
      <c r="DT296" s="87"/>
      <c r="DU296" s="87"/>
      <c r="DV296" s="87"/>
      <c r="DW296" s="87"/>
      <c r="DX296" s="87"/>
      <c r="DY296" s="87"/>
      <c r="DZ296" s="87"/>
      <c r="EA296" s="87"/>
      <c r="EB296" s="87"/>
      <c r="EC296" s="87"/>
      <c r="ED296" s="87"/>
      <c r="EE296" s="87"/>
      <c r="EF296" s="87"/>
      <c r="EG296" s="87"/>
      <c r="EH296" s="87"/>
    </row>
    <row r="297" spans="1:138" s="88" customFormat="1" ht="13.5" hidden="1" thickBot="1" x14ac:dyDescent="0.25">
      <c r="A297" s="130"/>
      <c r="B297" s="148" t="s">
        <v>17</v>
      </c>
      <c r="C297" s="136">
        <f t="shared" ref="C297:N297" si="293">IF(C296&gt;=0,+C293,+C292+ABS(C296))</f>
        <v>120.32550690397223</v>
      </c>
      <c r="D297" s="137">
        <f t="shared" si="293"/>
        <v>117.24750053597459</v>
      </c>
      <c r="E297" s="137">
        <f t="shared" si="293"/>
        <v>100.56169528857546</v>
      </c>
      <c r="F297" s="137">
        <f t="shared" si="293"/>
        <v>60.318954410478767</v>
      </c>
      <c r="G297" s="137">
        <f t="shared" si="293"/>
        <v>31.384547901818721</v>
      </c>
      <c r="H297" s="137">
        <f t="shared" si="293"/>
        <v>16.321965404461807</v>
      </c>
      <c r="I297" s="137">
        <f t="shared" si="293"/>
        <v>25.589569684789865</v>
      </c>
      <c r="J297" s="137">
        <f t="shared" si="293"/>
        <v>18.92023793487428</v>
      </c>
      <c r="K297" s="137">
        <f t="shared" si="293"/>
        <v>17.962779886080895</v>
      </c>
      <c r="L297" s="137">
        <f t="shared" si="293"/>
        <v>26.599065387362437</v>
      </c>
      <c r="M297" s="137">
        <f t="shared" si="293"/>
        <v>56.589757167289733</v>
      </c>
      <c r="N297" s="138">
        <f t="shared" si="293"/>
        <v>126.60166438367466</v>
      </c>
      <c r="O297" s="129">
        <f>SUM(C297:N297)</f>
        <v>718.42324488935355</v>
      </c>
      <c r="P297" s="95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  <c r="AE297" s="85"/>
      <c r="AF297" s="85"/>
      <c r="AG297" s="85"/>
      <c r="AH297" s="85"/>
      <c r="AI297" s="85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  <c r="DK297" s="87"/>
      <c r="DL297" s="87"/>
      <c r="DM297" s="87"/>
      <c r="DN297" s="87"/>
      <c r="DO297" s="87"/>
      <c r="DP297" s="87"/>
      <c r="DQ297" s="87"/>
      <c r="DR297" s="87"/>
      <c r="DS297" s="87"/>
      <c r="DT297" s="87"/>
      <c r="DU297" s="87"/>
      <c r="DV297" s="87"/>
      <c r="DW297" s="87"/>
      <c r="DX297" s="87"/>
      <c r="DY297" s="87"/>
      <c r="DZ297" s="87"/>
      <c r="EA297" s="87"/>
      <c r="EB297" s="87"/>
      <c r="EC297" s="87"/>
      <c r="ED297" s="87"/>
      <c r="EE297" s="87"/>
      <c r="EF297" s="87"/>
      <c r="EG297" s="87"/>
      <c r="EH297" s="87"/>
    </row>
    <row r="298" spans="1:138" s="88" customFormat="1" ht="13.5" hidden="1" thickBot="1" x14ac:dyDescent="0.25">
      <c r="A298" s="130"/>
      <c r="B298" s="147" t="s">
        <v>18</v>
      </c>
      <c r="C298" s="136">
        <f>IF((+N287+C294)&gt;$M$5,(N287+ABS(C294))-$M$5,0)</f>
        <v>0</v>
      </c>
      <c r="D298" s="137">
        <f t="shared" ref="D298:N298" si="294">IF((+C295+D294)&gt;$M$5,(C295+ABS(D294))-$M$5,0)</f>
        <v>0</v>
      </c>
      <c r="E298" s="137">
        <f t="shared" si="294"/>
        <v>0</v>
      </c>
      <c r="F298" s="137">
        <f t="shared" si="294"/>
        <v>0</v>
      </c>
      <c r="G298" s="137">
        <f t="shared" si="294"/>
        <v>0</v>
      </c>
      <c r="H298" s="137">
        <f t="shared" si="294"/>
        <v>0</v>
      </c>
      <c r="I298" s="137">
        <f t="shared" si="294"/>
        <v>0</v>
      </c>
      <c r="J298" s="137">
        <f t="shared" si="294"/>
        <v>0</v>
      </c>
      <c r="K298" s="137">
        <f t="shared" si="294"/>
        <v>0</v>
      </c>
      <c r="L298" s="137">
        <f t="shared" si="294"/>
        <v>0</v>
      </c>
      <c r="M298" s="137">
        <f t="shared" si="294"/>
        <v>0</v>
      </c>
      <c r="N298" s="138">
        <f t="shared" si="294"/>
        <v>0</v>
      </c>
      <c r="O298" s="129">
        <f>SUM(C298:N298)</f>
        <v>0</v>
      </c>
      <c r="P298" s="95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85"/>
      <c r="AF298" s="85"/>
      <c r="AG298" s="85"/>
      <c r="AH298" s="85"/>
      <c r="AI298" s="85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  <c r="DK298" s="87"/>
      <c r="DL298" s="87"/>
      <c r="DM298" s="87"/>
      <c r="DN298" s="87"/>
      <c r="DO298" s="87"/>
      <c r="DP298" s="87"/>
      <c r="DQ298" s="87"/>
      <c r="DR298" s="87"/>
      <c r="DS298" s="87"/>
      <c r="DT298" s="87"/>
      <c r="DU298" s="87"/>
      <c r="DV298" s="87"/>
      <c r="DW298" s="87"/>
      <c r="DX298" s="87"/>
      <c r="DY298" s="87"/>
      <c r="DZ298" s="87"/>
      <c r="EA298" s="87"/>
      <c r="EB298" s="87"/>
      <c r="EC298" s="87"/>
      <c r="ED298" s="87"/>
      <c r="EE298" s="87"/>
      <c r="EF298" s="87"/>
      <c r="EG298" s="87"/>
      <c r="EH298" s="87"/>
    </row>
    <row r="299" spans="1:138" s="88" customFormat="1" ht="13.5" hidden="1" thickBot="1" x14ac:dyDescent="0.25">
      <c r="A299" s="130"/>
      <c r="B299" s="147" t="s">
        <v>19</v>
      </c>
      <c r="C299" s="136">
        <f>C293-C297</f>
        <v>0</v>
      </c>
      <c r="D299" s="137">
        <f>D293-D297</f>
        <v>0</v>
      </c>
      <c r="E299" s="137">
        <f t="shared" ref="E299:N299" si="295">E293-E297</f>
        <v>0</v>
      </c>
      <c r="F299" s="137">
        <f t="shared" si="295"/>
        <v>15.56102349619492</v>
      </c>
      <c r="G299" s="137">
        <f t="shared" si="295"/>
        <v>20.550981453841402</v>
      </c>
      <c r="H299" s="137">
        <f t="shared" si="295"/>
        <v>13.076266014589894</v>
      </c>
      <c r="I299" s="137">
        <f t="shared" si="295"/>
        <v>34.792617273062163</v>
      </c>
      <c r="J299" s="137">
        <f t="shared" si="295"/>
        <v>41.461949022977748</v>
      </c>
      <c r="K299" s="137">
        <f t="shared" si="295"/>
        <v>56.287503982083152</v>
      </c>
      <c r="L299" s="137">
        <f t="shared" si="295"/>
        <v>76.813786568958989</v>
      </c>
      <c r="M299" s="137">
        <f t="shared" si="295"/>
        <v>78.629355323175858</v>
      </c>
      <c r="N299" s="138">
        <f t="shared" si="295"/>
        <v>0</v>
      </c>
      <c r="O299" s="143">
        <f>SUM(C299:N299)</f>
        <v>337.17348313488407</v>
      </c>
      <c r="P299" s="95">
        <f>(100*O298-60*O299)/O293</f>
        <v>-19.164903083735716</v>
      </c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  <c r="AE299" s="85"/>
      <c r="AF299" s="85"/>
      <c r="AG299" s="85"/>
      <c r="AH299" s="85"/>
      <c r="AI299" s="85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  <c r="DK299" s="87"/>
      <c r="DL299" s="87"/>
      <c r="DM299" s="87"/>
      <c r="DN299" s="87"/>
      <c r="DO299" s="87"/>
      <c r="DP299" s="87"/>
      <c r="DQ299" s="87"/>
      <c r="DR299" s="87"/>
      <c r="DS299" s="87"/>
      <c r="DT299" s="87"/>
      <c r="DU299" s="87"/>
      <c r="DV299" s="87"/>
      <c r="DW299" s="87"/>
      <c r="DX299" s="87"/>
      <c r="DY299" s="87"/>
      <c r="DZ299" s="87"/>
      <c r="EA299" s="87"/>
      <c r="EB299" s="87"/>
      <c r="EC299" s="87"/>
      <c r="ED299" s="87"/>
      <c r="EE299" s="87"/>
      <c r="EF299" s="87"/>
      <c r="EG299" s="87"/>
      <c r="EH299" s="87"/>
    </row>
    <row r="300" spans="1:138" s="88" customFormat="1" ht="13.5" hidden="1" thickBot="1" x14ac:dyDescent="0.25">
      <c r="A300" s="144"/>
      <c r="B300" s="124" t="s">
        <v>13</v>
      </c>
      <c r="C300" s="145">
        <f t="shared" ref="C300:N300" si="296">R107</f>
        <v>52</v>
      </c>
      <c r="D300" s="145">
        <f t="shared" si="296"/>
        <v>179</v>
      </c>
      <c r="E300" s="145">
        <f t="shared" si="296"/>
        <v>130</v>
      </c>
      <c r="F300" s="145">
        <f t="shared" si="296"/>
        <v>61</v>
      </c>
      <c r="G300" s="145">
        <f t="shared" si="296"/>
        <v>12</v>
      </c>
      <c r="H300" s="145">
        <f t="shared" si="296"/>
        <v>1</v>
      </c>
      <c r="I300" s="145">
        <f t="shared" si="296"/>
        <v>2.5</v>
      </c>
      <c r="J300" s="145">
        <f t="shared" si="296"/>
        <v>1</v>
      </c>
      <c r="K300" s="145">
        <f t="shared" si="296"/>
        <v>2.5</v>
      </c>
      <c r="L300" s="145">
        <f t="shared" si="296"/>
        <v>21</v>
      </c>
      <c r="M300" s="145">
        <f t="shared" si="296"/>
        <v>81</v>
      </c>
      <c r="N300" s="145">
        <f t="shared" si="296"/>
        <v>168</v>
      </c>
      <c r="O300" s="126">
        <f>SUM(C300:N300)</f>
        <v>711</v>
      </c>
      <c r="P300" s="95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  <c r="AE300" s="85"/>
      <c r="AF300" s="85"/>
      <c r="AG300" s="85"/>
      <c r="AH300" s="85"/>
      <c r="AI300" s="85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  <c r="DK300" s="87"/>
      <c r="DL300" s="87"/>
      <c r="DM300" s="87"/>
      <c r="DN300" s="87"/>
      <c r="DO300" s="87"/>
      <c r="DP300" s="87"/>
      <c r="DQ300" s="87"/>
      <c r="DR300" s="87"/>
      <c r="DS300" s="87"/>
      <c r="DT300" s="87"/>
      <c r="DU300" s="87"/>
      <c r="DV300" s="87"/>
      <c r="DW300" s="87"/>
      <c r="DX300" s="87"/>
      <c r="DY300" s="87"/>
      <c r="DZ300" s="87"/>
      <c r="EA300" s="87"/>
      <c r="EB300" s="87"/>
      <c r="EC300" s="87"/>
      <c r="ED300" s="87"/>
      <c r="EE300" s="87"/>
      <c r="EF300" s="87"/>
      <c r="EG300" s="87"/>
      <c r="EH300" s="87"/>
    </row>
    <row r="301" spans="1:138" s="88" customFormat="1" ht="13.5" hidden="1" thickBot="1" x14ac:dyDescent="0.25">
      <c r="A301" s="127">
        <f>P107</f>
        <v>2009</v>
      </c>
      <c r="B301" s="124" t="s">
        <v>14</v>
      </c>
      <c r="C301" s="129">
        <f t="shared" ref="C301:N301" si="297">C75</f>
        <v>123.44356011319586</v>
      </c>
      <c r="D301" s="129">
        <f t="shared" si="297"/>
        <v>116.23039697421962</v>
      </c>
      <c r="E301" s="129">
        <f t="shared" si="297"/>
        <v>110.22119928080674</v>
      </c>
      <c r="F301" s="129">
        <f t="shared" si="297"/>
        <v>94.064610975180216</v>
      </c>
      <c r="G301" s="129">
        <f t="shared" si="297"/>
        <v>63.33970521861967</v>
      </c>
      <c r="H301" s="129">
        <f t="shared" si="297"/>
        <v>39.276519555864176</v>
      </c>
      <c r="I301" s="129">
        <f t="shared" si="297"/>
        <v>32.531646540404999</v>
      </c>
      <c r="J301" s="129">
        <f t="shared" si="297"/>
        <v>68.686229688401426</v>
      </c>
      <c r="K301" s="129">
        <f t="shared" si="297"/>
        <v>67.136457480364015</v>
      </c>
      <c r="L301" s="129">
        <f t="shared" si="297"/>
        <v>110.22119928080674</v>
      </c>
      <c r="M301" s="129">
        <f t="shared" si="297"/>
        <v>141.86916942850661</v>
      </c>
      <c r="N301" s="129">
        <f t="shared" si="297"/>
        <v>110.22119928080674</v>
      </c>
      <c r="O301" s="129">
        <f>SUM(C301:N301)</f>
        <v>1077.2418938171768</v>
      </c>
      <c r="P301" s="95"/>
      <c r="Q301" s="149"/>
      <c r="R301" s="149"/>
      <c r="S301" s="149"/>
      <c r="T301" s="149"/>
      <c r="U301" s="149"/>
      <c r="V301" s="149"/>
      <c r="W301" s="149"/>
      <c r="X301" s="149"/>
      <c r="Y301" s="149"/>
      <c r="Z301" s="149"/>
      <c r="AA301" s="149"/>
      <c r="AB301" s="149"/>
      <c r="AC301" s="149"/>
      <c r="AD301" s="149"/>
      <c r="AE301" s="85"/>
      <c r="AF301" s="85"/>
      <c r="AG301" s="85"/>
      <c r="AH301" s="85"/>
      <c r="AI301" s="85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  <c r="DK301" s="87"/>
      <c r="DL301" s="87"/>
      <c r="DM301" s="87"/>
      <c r="DN301" s="87"/>
      <c r="DO301" s="87"/>
      <c r="DP301" s="87"/>
      <c r="DQ301" s="87"/>
      <c r="DR301" s="87"/>
      <c r="DS301" s="87"/>
      <c r="DT301" s="87"/>
      <c r="DU301" s="87"/>
      <c r="DV301" s="87"/>
      <c r="DW301" s="87"/>
      <c r="DX301" s="87"/>
      <c r="DY301" s="87"/>
      <c r="DZ301" s="87"/>
      <c r="EA301" s="87"/>
      <c r="EB301" s="87"/>
      <c r="EC301" s="87"/>
      <c r="ED301" s="87"/>
      <c r="EE301" s="87"/>
      <c r="EF301" s="87"/>
      <c r="EG301" s="87"/>
      <c r="EH301" s="87"/>
    </row>
    <row r="302" spans="1:138" s="88" customFormat="1" ht="13.5" hidden="1" thickBot="1" x14ac:dyDescent="0.25">
      <c r="A302" s="130"/>
      <c r="B302" s="131" t="s">
        <v>27</v>
      </c>
      <c r="C302" s="136">
        <f t="shared" ref="C302:N302" si="298">C300-C301</f>
        <v>-71.443560113195858</v>
      </c>
      <c r="D302" s="137">
        <f t="shared" si="298"/>
        <v>62.769603025780384</v>
      </c>
      <c r="E302" s="137">
        <f t="shared" si="298"/>
        <v>19.778800719193256</v>
      </c>
      <c r="F302" s="137">
        <f t="shared" si="298"/>
        <v>-33.064610975180216</v>
      </c>
      <c r="G302" s="137">
        <f t="shared" si="298"/>
        <v>-51.33970521861967</v>
      </c>
      <c r="H302" s="137">
        <f t="shared" si="298"/>
        <v>-38.276519555864176</v>
      </c>
      <c r="I302" s="137">
        <f t="shared" si="298"/>
        <v>-30.031646540404999</v>
      </c>
      <c r="J302" s="137">
        <f t="shared" si="298"/>
        <v>-67.686229688401426</v>
      </c>
      <c r="K302" s="137">
        <f t="shared" si="298"/>
        <v>-64.636457480364015</v>
      </c>
      <c r="L302" s="137">
        <f t="shared" si="298"/>
        <v>-89.221199280806744</v>
      </c>
      <c r="M302" s="137">
        <f t="shared" si="298"/>
        <v>-60.869169428506609</v>
      </c>
      <c r="N302" s="138">
        <f t="shared" si="298"/>
        <v>57.778800719193256</v>
      </c>
      <c r="O302" s="135"/>
      <c r="P302" s="95"/>
      <c r="Q302" s="149"/>
      <c r="R302" s="149"/>
      <c r="S302" s="149"/>
      <c r="T302" s="149"/>
      <c r="U302" s="149"/>
      <c r="V302" s="149"/>
      <c r="W302" s="149"/>
      <c r="X302" s="149"/>
      <c r="Y302" s="149"/>
      <c r="Z302" s="149"/>
      <c r="AA302" s="149"/>
      <c r="AB302" s="149"/>
      <c r="AC302" s="149"/>
      <c r="AD302" s="149"/>
      <c r="AE302" s="85"/>
      <c r="AF302" s="85"/>
      <c r="AG302" s="85"/>
      <c r="AH302" s="85"/>
      <c r="AI302" s="85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  <c r="DK302" s="87"/>
      <c r="DL302" s="87"/>
      <c r="DM302" s="87"/>
      <c r="DN302" s="87"/>
      <c r="DO302" s="87"/>
      <c r="DP302" s="87"/>
      <c r="DQ302" s="87"/>
      <c r="DR302" s="87"/>
      <c r="DS302" s="87"/>
      <c r="DT302" s="87"/>
      <c r="DU302" s="87"/>
      <c r="DV302" s="87"/>
      <c r="DW302" s="87"/>
      <c r="DX302" s="87"/>
      <c r="DY302" s="87"/>
      <c r="DZ302" s="87"/>
      <c r="EA302" s="87"/>
      <c r="EB302" s="87"/>
      <c r="EC302" s="87"/>
      <c r="ED302" s="87"/>
      <c r="EE302" s="87"/>
      <c r="EF302" s="87"/>
      <c r="EG302" s="87"/>
      <c r="EH302" s="87"/>
    </row>
    <row r="303" spans="1:138" s="88" customFormat="1" ht="13.5" hidden="1" thickBot="1" x14ac:dyDescent="0.25">
      <c r="A303" s="130"/>
      <c r="B303" s="147" t="s">
        <v>15</v>
      </c>
      <c r="C303" s="136">
        <f>IF(C302&lt;0,N295*EXP(C302/$M$5),IF((C302+N295)&gt;$M$5,+$M$5,C302+N295))</f>
        <v>12.867357060605309</v>
      </c>
      <c r="D303" s="137">
        <f t="shared" ref="D303:N303" si="299">IF(D302&lt;0,C303*EXP(D302/$M$5),IF((D302+C303)&gt;$M$5,+$M$5,D302+C303))</f>
        <v>75.636960086385699</v>
      </c>
      <c r="E303" s="137">
        <f t="shared" si="299"/>
        <v>95.415760805578955</v>
      </c>
      <c r="F303" s="137">
        <f t="shared" si="299"/>
        <v>81.515504707371448</v>
      </c>
      <c r="G303" s="137">
        <f t="shared" si="299"/>
        <v>63.836074220188195</v>
      </c>
      <c r="H303" s="137">
        <f t="shared" si="299"/>
        <v>53.199516952376811</v>
      </c>
      <c r="I303" s="137">
        <f t="shared" si="299"/>
        <v>46.110536242896359</v>
      </c>
      <c r="J303" s="137">
        <f t="shared" si="299"/>
        <v>33.405685041662771</v>
      </c>
      <c r="K303" s="137">
        <f t="shared" si="299"/>
        <v>24.555440573864423</v>
      </c>
      <c r="L303" s="137">
        <f t="shared" si="299"/>
        <v>16.055806950979111</v>
      </c>
      <c r="M303" s="137">
        <f t="shared" si="299"/>
        <v>12.015739317673104</v>
      </c>
      <c r="N303" s="138">
        <f t="shared" si="299"/>
        <v>69.794540036866366</v>
      </c>
      <c r="O303" s="135"/>
      <c r="P303" s="95"/>
      <c r="Q303" s="149"/>
      <c r="R303" s="149"/>
      <c r="S303" s="149"/>
      <c r="T303" s="149"/>
      <c r="U303" s="149"/>
      <c r="V303" s="149"/>
      <c r="W303" s="149"/>
      <c r="X303" s="149"/>
      <c r="Y303" s="149"/>
      <c r="Z303" s="149"/>
      <c r="AA303" s="149"/>
      <c r="AB303" s="149"/>
      <c r="AC303" s="149"/>
      <c r="AD303" s="149"/>
      <c r="AE303" s="85"/>
      <c r="AF303" s="85"/>
      <c r="AG303" s="85"/>
      <c r="AH303" s="85"/>
      <c r="AI303" s="85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  <c r="DK303" s="87"/>
      <c r="DL303" s="87"/>
      <c r="DM303" s="87"/>
      <c r="DN303" s="87"/>
      <c r="DO303" s="87"/>
      <c r="DP303" s="87"/>
      <c r="DQ303" s="87"/>
      <c r="DR303" s="87"/>
      <c r="DS303" s="87"/>
      <c r="DT303" s="87"/>
      <c r="DU303" s="87"/>
      <c r="DV303" s="87"/>
      <c r="DW303" s="87"/>
      <c r="DX303" s="87"/>
      <c r="DY303" s="87"/>
      <c r="DZ303" s="87"/>
      <c r="EA303" s="87"/>
      <c r="EB303" s="87"/>
      <c r="EC303" s="87"/>
      <c r="ED303" s="87"/>
      <c r="EE303" s="87"/>
      <c r="EF303" s="87"/>
      <c r="EG303" s="87"/>
      <c r="EH303" s="87"/>
    </row>
    <row r="304" spans="1:138" s="88" customFormat="1" ht="13.5" hidden="1" thickBot="1" x14ac:dyDescent="0.25">
      <c r="A304" s="130"/>
      <c r="B304" s="147" t="s">
        <v>16</v>
      </c>
      <c r="C304" s="136">
        <f>C303-N295</f>
        <v>-5.2143555231978116</v>
      </c>
      <c r="D304" s="137">
        <f t="shared" ref="D304:N304" si="300">D303-C303</f>
        <v>62.769603025780391</v>
      </c>
      <c r="E304" s="137">
        <f t="shared" si="300"/>
        <v>19.778800719193256</v>
      </c>
      <c r="F304" s="137">
        <f t="shared" si="300"/>
        <v>-13.900256098207507</v>
      </c>
      <c r="G304" s="137">
        <f t="shared" si="300"/>
        <v>-17.679430487183254</v>
      </c>
      <c r="H304" s="137">
        <f t="shared" si="300"/>
        <v>-10.636557267811384</v>
      </c>
      <c r="I304" s="137">
        <f t="shared" si="300"/>
        <v>-7.0889807094804524</v>
      </c>
      <c r="J304" s="137">
        <f t="shared" si="300"/>
        <v>-12.704851201233588</v>
      </c>
      <c r="K304" s="137">
        <f t="shared" si="300"/>
        <v>-8.8502444677983476</v>
      </c>
      <c r="L304" s="137">
        <f t="shared" si="300"/>
        <v>-8.4996336228853124</v>
      </c>
      <c r="M304" s="137">
        <f t="shared" si="300"/>
        <v>-4.0400676333060073</v>
      </c>
      <c r="N304" s="138">
        <f t="shared" si="300"/>
        <v>57.778800719193264</v>
      </c>
      <c r="O304" s="135"/>
      <c r="P304" s="95"/>
      <c r="Q304" s="149"/>
      <c r="R304" s="149"/>
      <c r="S304" s="149"/>
      <c r="T304" s="149"/>
      <c r="U304" s="149"/>
      <c r="V304" s="149"/>
      <c r="W304" s="149"/>
      <c r="X304" s="149"/>
      <c r="Y304" s="149"/>
      <c r="Z304" s="149"/>
      <c r="AA304" s="149"/>
      <c r="AB304" s="149"/>
      <c r="AC304" s="149"/>
      <c r="AD304" s="149"/>
      <c r="AE304" s="85"/>
      <c r="AF304" s="85"/>
      <c r="AG304" s="85"/>
      <c r="AH304" s="85"/>
      <c r="AI304" s="85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  <c r="DK304" s="87"/>
      <c r="DL304" s="87"/>
      <c r="DM304" s="87"/>
      <c r="DN304" s="87"/>
      <c r="DO304" s="87"/>
      <c r="DP304" s="87"/>
      <c r="DQ304" s="87"/>
      <c r="DR304" s="87"/>
      <c r="DS304" s="87"/>
      <c r="DT304" s="87"/>
      <c r="DU304" s="87"/>
      <c r="DV304" s="87"/>
      <c r="DW304" s="87"/>
      <c r="DX304" s="87"/>
      <c r="DY304" s="87"/>
      <c r="DZ304" s="87"/>
      <c r="EA304" s="87"/>
      <c r="EB304" s="87"/>
      <c r="EC304" s="87"/>
      <c r="ED304" s="87"/>
      <c r="EE304" s="87"/>
      <c r="EF304" s="87"/>
      <c r="EG304" s="87"/>
      <c r="EH304" s="87"/>
    </row>
    <row r="305" spans="1:138" s="88" customFormat="1" ht="13.5" hidden="1" thickBot="1" x14ac:dyDescent="0.25">
      <c r="A305" s="130"/>
      <c r="B305" s="148" t="s">
        <v>17</v>
      </c>
      <c r="C305" s="136">
        <f t="shared" ref="C305:N305" si="301">IF(C304&gt;=0,+C301,+C300+ABS(C304))</f>
        <v>57.21435552319781</v>
      </c>
      <c r="D305" s="137">
        <f t="shared" si="301"/>
        <v>116.23039697421962</v>
      </c>
      <c r="E305" s="137">
        <f t="shared" si="301"/>
        <v>110.22119928080674</v>
      </c>
      <c r="F305" s="137">
        <f t="shared" si="301"/>
        <v>74.900256098207507</v>
      </c>
      <c r="G305" s="137">
        <f t="shared" si="301"/>
        <v>29.679430487183254</v>
      </c>
      <c r="H305" s="137">
        <f t="shared" si="301"/>
        <v>11.636557267811384</v>
      </c>
      <c r="I305" s="137">
        <f t="shared" si="301"/>
        <v>9.5889807094804524</v>
      </c>
      <c r="J305" s="137">
        <f t="shared" si="301"/>
        <v>13.704851201233588</v>
      </c>
      <c r="K305" s="137">
        <f t="shared" si="301"/>
        <v>11.350244467798348</v>
      </c>
      <c r="L305" s="137">
        <f t="shared" si="301"/>
        <v>29.499633622885312</v>
      </c>
      <c r="M305" s="137">
        <f t="shared" si="301"/>
        <v>85.040067633306009</v>
      </c>
      <c r="N305" s="138">
        <f t="shared" si="301"/>
        <v>110.22119928080674</v>
      </c>
      <c r="O305" s="129">
        <f>SUM(C305:N305)</f>
        <v>659.28717254693674</v>
      </c>
      <c r="P305" s="95"/>
      <c r="Q305" s="149"/>
      <c r="R305" s="149"/>
      <c r="S305" s="149"/>
      <c r="T305" s="149"/>
      <c r="U305" s="149"/>
      <c r="V305" s="149"/>
      <c r="W305" s="149"/>
      <c r="X305" s="149"/>
      <c r="Y305" s="149"/>
      <c r="Z305" s="149"/>
      <c r="AA305" s="149"/>
      <c r="AB305" s="149"/>
      <c r="AC305" s="149"/>
      <c r="AD305" s="149"/>
      <c r="AE305" s="85"/>
      <c r="AF305" s="85"/>
      <c r="AG305" s="85"/>
      <c r="AH305" s="85"/>
      <c r="AI305" s="85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  <c r="DK305" s="87"/>
      <c r="DL305" s="87"/>
      <c r="DM305" s="87"/>
      <c r="DN305" s="87"/>
      <c r="DO305" s="87"/>
      <c r="DP305" s="87"/>
      <c r="DQ305" s="87"/>
      <c r="DR305" s="87"/>
      <c r="DS305" s="87"/>
      <c r="DT305" s="87"/>
      <c r="DU305" s="87"/>
      <c r="DV305" s="87"/>
      <c r="DW305" s="87"/>
      <c r="DX305" s="87"/>
      <c r="DY305" s="87"/>
      <c r="DZ305" s="87"/>
      <c r="EA305" s="87"/>
      <c r="EB305" s="87"/>
      <c r="EC305" s="87"/>
      <c r="ED305" s="87"/>
      <c r="EE305" s="87"/>
      <c r="EF305" s="87"/>
      <c r="EG305" s="87"/>
      <c r="EH305" s="87"/>
    </row>
    <row r="306" spans="1:138" s="88" customFormat="1" ht="13.5" hidden="1" thickBot="1" x14ac:dyDescent="0.25">
      <c r="A306" s="130"/>
      <c r="B306" s="147" t="s">
        <v>18</v>
      </c>
      <c r="C306" s="136">
        <f>IF((+N295+C302)&gt;$M$5,(N295+ABS(C302))-$M$5,0)</f>
        <v>0</v>
      </c>
      <c r="D306" s="137">
        <f t="shared" ref="D306:N306" si="302">IF((+C303+D302)&gt;$M$5,(C303+ABS(D302))-$M$5,0)</f>
        <v>0</v>
      </c>
      <c r="E306" s="137">
        <f t="shared" si="302"/>
        <v>0</v>
      </c>
      <c r="F306" s="137">
        <f t="shared" si="302"/>
        <v>0</v>
      </c>
      <c r="G306" s="137">
        <f t="shared" si="302"/>
        <v>0</v>
      </c>
      <c r="H306" s="137">
        <f t="shared" si="302"/>
        <v>0</v>
      </c>
      <c r="I306" s="137">
        <f t="shared" si="302"/>
        <v>0</v>
      </c>
      <c r="J306" s="137">
        <f t="shared" si="302"/>
        <v>0</v>
      </c>
      <c r="K306" s="137">
        <f t="shared" si="302"/>
        <v>0</v>
      </c>
      <c r="L306" s="137">
        <f t="shared" si="302"/>
        <v>0</v>
      </c>
      <c r="M306" s="137">
        <f t="shared" si="302"/>
        <v>0</v>
      </c>
      <c r="N306" s="138">
        <f t="shared" si="302"/>
        <v>0</v>
      </c>
      <c r="O306" s="129">
        <f>SUM(C306:N306)</f>
        <v>0</v>
      </c>
      <c r="P306" s="95"/>
      <c r="Q306" s="149"/>
      <c r="R306" s="149"/>
      <c r="S306" s="149"/>
      <c r="T306" s="149"/>
      <c r="U306" s="149"/>
      <c r="V306" s="149"/>
      <c r="W306" s="149"/>
      <c r="X306" s="149"/>
      <c r="Y306" s="149"/>
      <c r="Z306" s="149"/>
      <c r="AA306" s="149"/>
      <c r="AB306" s="149"/>
      <c r="AC306" s="149"/>
      <c r="AD306" s="149"/>
      <c r="AE306" s="85"/>
      <c r="AF306" s="85"/>
      <c r="AG306" s="85"/>
      <c r="AH306" s="85"/>
      <c r="AI306" s="85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  <c r="DK306" s="87"/>
      <c r="DL306" s="87"/>
      <c r="DM306" s="87"/>
      <c r="DN306" s="87"/>
      <c r="DO306" s="87"/>
      <c r="DP306" s="87"/>
      <c r="DQ306" s="87"/>
      <c r="DR306" s="87"/>
      <c r="DS306" s="87"/>
      <c r="DT306" s="87"/>
      <c r="DU306" s="87"/>
      <c r="DV306" s="87"/>
      <c r="DW306" s="87"/>
      <c r="DX306" s="87"/>
      <c r="DY306" s="87"/>
      <c r="DZ306" s="87"/>
      <c r="EA306" s="87"/>
      <c r="EB306" s="87"/>
      <c r="EC306" s="87"/>
      <c r="ED306" s="87"/>
      <c r="EE306" s="87"/>
      <c r="EF306" s="87"/>
      <c r="EG306" s="87"/>
      <c r="EH306" s="87"/>
    </row>
    <row r="307" spans="1:138" s="88" customFormat="1" ht="13.5" hidden="1" thickBot="1" x14ac:dyDescent="0.25">
      <c r="A307" s="130"/>
      <c r="B307" s="147" t="s">
        <v>19</v>
      </c>
      <c r="C307" s="136">
        <f>C301-C305</f>
        <v>66.229204589998048</v>
      </c>
      <c r="D307" s="137">
        <f>D301-D305</f>
        <v>0</v>
      </c>
      <c r="E307" s="137">
        <f t="shared" ref="E307:N307" si="303">E301-E305</f>
        <v>0</v>
      </c>
      <c r="F307" s="137">
        <f t="shared" si="303"/>
        <v>19.164354876972709</v>
      </c>
      <c r="G307" s="137">
        <f t="shared" si="303"/>
        <v>33.660274731436417</v>
      </c>
      <c r="H307" s="137">
        <f t="shared" si="303"/>
        <v>27.639962288052793</v>
      </c>
      <c r="I307" s="137">
        <f t="shared" si="303"/>
        <v>22.942665830924547</v>
      </c>
      <c r="J307" s="137">
        <f t="shared" si="303"/>
        <v>54.981378487167838</v>
      </c>
      <c r="K307" s="137">
        <f t="shared" si="303"/>
        <v>55.786213012565668</v>
      </c>
      <c r="L307" s="137">
        <f t="shared" si="303"/>
        <v>80.721565657921431</v>
      </c>
      <c r="M307" s="137">
        <f t="shared" si="303"/>
        <v>56.8291017952006</v>
      </c>
      <c r="N307" s="138">
        <f t="shared" si="303"/>
        <v>0</v>
      </c>
      <c r="O307" s="143">
        <f>SUM(C307:N307)</f>
        <v>417.95472127023999</v>
      </c>
      <c r="P307" s="95">
        <f>(100*O306-60*O307)/O301</f>
        <v>-23.279157095676759</v>
      </c>
      <c r="Q307" s="149"/>
      <c r="R307" s="149"/>
      <c r="S307" s="149"/>
      <c r="T307" s="149"/>
      <c r="U307" s="149"/>
      <c r="V307" s="149"/>
      <c r="W307" s="149"/>
      <c r="X307" s="149"/>
      <c r="Y307" s="149"/>
      <c r="Z307" s="149"/>
      <c r="AA307" s="149"/>
      <c r="AB307" s="149"/>
      <c r="AC307" s="149"/>
      <c r="AD307" s="149"/>
      <c r="AE307" s="85"/>
      <c r="AF307" s="85"/>
      <c r="AG307" s="85"/>
      <c r="AH307" s="85"/>
      <c r="AI307" s="85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  <c r="DK307" s="87"/>
      <c r="DL307" s="87"/>
      <c r="DM307" s="87"/>
      <c r="DN307" s="87"/>
      <c r="DO307" s="87"/>
      <c r="DP307" s="87"/>
      <c r="DQ307" s="87"/>
      <c r="DR307" s="87"/>
      <c r="DS307" s="87"/>
      <c r="DT307" s="87"/>
      <c r="DU307" s="87"/>
      <c r="DV307" s="87"/>
      <c r="DW307" s="87"/>
      <c r="DX307" s="87"/>
      <c r="DY307" s="87"/>
      <c r="DZ307" s="87"/>
      <c r="EA307" s="87"/>
      <c r="EB307" s="87"/>
      <c r="EC307" s="87"/>
      <c r="ED307" s="87"/>
      <c r="EE307" s="87"/>
      <c r="EF307" s="87"/>
      <c r="EG307" s="87"/>
      <c r="EH307" s="87"/>
    </row>
    <row r="308" spans="1:138" s="88" customFormat="1" ht="13.5" hidden="1" thickBot="1" x14ac:dyDescent="0.25">
      <c r="A308" s="144"/>
      <c r="B308" s="124" t="s">
        <v>13</v>
      </c>
      <c r="C308" s="145">
        <f t="shared" ref="C308:N308" si="304">R108</f>
        <v>64</v>
      </c>
      <c r="D308" s="145">
        <f t="shared" si="304"/>
        <v>197</v>
      </c>
      <c r="E308" s="145">
        <f t="shared" si="304"/>
        <v>92</v>
      </c>
      <c r="F308" s="145">
        <f t="shared" si="304"/>
        <v>15</v>
      </c>
      <c r="G308" s="145">
        <f t="shared" si="304"/>
        <v>5</v>
      </c>
      <c r="H308" s="145">
        <f t="shared" si="304"/>
        <v>3</v>
      </c>
      <c r="I308" s="145">
        <f t="shared" si="304"/>
        <v>13</v>
      </c>
      <c r="J308" s="145">
        <f t="shared" si="304"/>
        <v>1</v>
      </c>
      <c r="K308" s="145">
        <f t="shared" si="304"/>
        <v>2</v>
      </c>
      <c r="L308" s="145">
        <f t="shared" si="304"/>
        <v>4</v>
      </c>
      <c r="M308" s="145">
        <f t="shared" si="304"/>
        <v>10</v>
      </c>
      <c r="N308" s="145">
        <f t="shared" si="304"/>
        <v>104</v>
      </c>
      <c r="O308" s="126">
        <f>SUM(C308:N308)</f>
        <v>510</v>
      </c>
      <c r="P308" s="95"/>
      <c r="Q308" s="149"/>
      <c r="R308" s="149"/>
      <c r="S308" s="149"/>
      <c r="T308" s="149"/>
      <c r="U308" s="149"/>
      <c r="V308" s="149"/>
      <c r="W308" s="149"/>
      <c r="X308" s="149"/>
      <c r="Y308" s="149"/>
      <c r="Z308" s="149"/>
      <c r="AA308" s="149"/>
      <c r="AB308" s="149"/>
      <c r="AC308" s="149"/>
      <c r="AD308" s="149"/>
      <c r="AE308" s="85"/>
      <c r="AF308" s="85"/>
      <c r="AG308" s="85"/>
      <c r="AH308" s="85"/>
      <c r="AI308" s="85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  <c r="DK308" s="87"/>
      <c r="DL308" s="87"/>
      <c r="DM308" s="87"/>
      <c r="DN308" s="87"/>
      <c r="DO308" s="87"/>
      <c r="DP308" s="87"/>
      <c r="DQ308" s="87"/>
      <c r="DR308" s="87"/>
      <c r="DS308" s="87"/>
      <c r="DT308" s="87"/>
      <c r="DU308" s="87"/>
      <c r="DV308" s="87"/>
      <c r="DW308" s="87"/>
      <c r="DX308" s="87"/>
      <c r="DY308" s="87"/>
      <c r="DZ308" s="87"/>
      <c r="EA308" s="87"/>
      <c r="EB308" s="87"/>
      <c r="EC308" s="87"/>
      <c r="ED308" s="87"/>
      <c r="EE308" s="87"/>
      <c r="EF308" s="87"/>
      <c r="EG308" s="87"/>
      <c r="EH308" s="87"/>
    </row>
    <row r="309" spans="1:138" s="88" customFormat="1" ht="13.5" hidden="1" thickBot="1" x14ac:dyDescent="0.25">
      <c r="A309" s="127">
        <f>P108</f>
        <v>2010</v>
      </c>
      <c r="B309" s="124" t="s">
        <v>14</v>
      </c>
      <c r="C309" s="129">
        <f t="shared" ref="C309:N309" si="305">C76</f>
        <v>125.54451258394995</v>
      </c>
      <c r="D309" s="129">
        <f t="shared" si="305"/>
        <v>122.39975913283779</v>
      </c>
      <c r="E309" s="129">
        <f t="shared" si="305"/>
        <v>113.20577973649297</v>
      </c>
      <c r="F309" s="129">
        <f t="shared" si="305"/>
        <v>67.909123995159334</v>
      </c>
      <c r="G309" s="129">
        <f t="shared" si="305"/>
        <v>41.062375419893243</v>
      </c>
      <c r="H309" s="129">
        <f t="shared" si="305"/>
        <v>40.462660500518517</v>
      </c>
      <c r="I309" s="129">
        <f t="shared" si="305"/>
        <v>26.908712030908788</v>
      </c>
      <c r="J309" s="129">
        <f t="shared" si="305"/>
        <v>42.888101181703995</v>
      </c>
      <c r="K309" s="129">
        <f t="shared" si="305"/>
        <v>75.879977906673687</v>
      </c>
      <c r="L309" s="129">
        <f t="shared" si="305"/>
        <v>90.449788286599713</v>
      </c>
      <c r="M309" s="129">
        <f t="shared" si="305"/>
        <v>114.20953673517046</v>
      </c>
      <c r="N309" s="129">
        <f t="shared" si="305"/>
        <v>127.66326676478123</v>
      </c>
      <c r="O309" s="129">
        <f>SUM(C309:N309)</f>
        <v>988.58359427468974</v>
      </c>
      <c r="P309" s="95"/>
      <c r="Q309" s="149"/>
      <c r="R309" s="149"/>
      <c r="S309" s="149"/>
      <c r="T309" s="149"/>
      <c r="U309" s="149"/>
      <c r="V309" s="149"/>
      <c r="W309" s="149"/>
      <c r="X309" s="149"/>
      <c r="Y309" s="149"/>
      <c r="Z309" s="149"/>
      <c r="AA309" s="149"/>
      <c r="AB309" s="149"/>
      <c r="AC309" s="149"/>
      <c r="AD309" s="149"/>
      <c r="AE309" s="85"/>
      <c r="AF309" s="85"/>
      <c r="AG309" s="85"/>
      <c r="AH309" s="85"/>
      <c r="AI309" s="85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  <c r="DK309" s="87"/>
      <c r="DL309" s="87"/>
      <c r="DM309" s="87"/>
      <c r="DN309" s="87"/>
      <c r="DO309" s="87"/>
      <c r="DP309" s="87"/>
      <c r="DQ309" s="87"/>
      <c r="DR309" s="87"/>
      <c r="DS309" s="87"/>
      <c r="DT309" s="87"/>
      <c r="DU309" s="87"/>
      <c r="DV309" s="87"/>
      <c r="DW309" s="87"/>
      <c r="DX309" s="87"/>
      <c r="DY309" s="87"/>
      <c r="DZ309" s="87"/>
      <c r="EA309" s="87"/>
      <c r="EB309" s="87"/>
      <c r="EC309" s="87"/>
      <c r="ED309" s="87"/>
      <c r="EE309" s="87"/>
      <c r="EF309" s="87"/>
      <c r="EG309" s="87"/>
      <c r="EH309" s="87"/>
    </row>
    <row r="310" spans="1:138" s="88" customFormat="1" ht="13.5" hidden="1" thickBot="1" x14ac:dyDescent="0.25">
      <c r="A310" s="130"/>
      <c r="B310" s="131" t="s">
        <v>27</v>
      </c>
      <c r="C310" s="136">
        <f t="shared" ref="C310:N310" si="306">C308-C309</f>
        <v>-61.544512583949953</v>
      </c>
      <c r="D310" s="137">
        <f t="shared" si="306"/>
        <v>74.600240867162213</v>
      </c>
      <c r="E310" s="137">
        <f t="shared" si="306"/>
        <v>-21.205779736492971</v>
      </c>
      <c r="F310" s="137">
        <f t="shared" si="306"/>
        <v>-52.909123995159334</v>
      </c>
      <c r="G310" s="137">
        <f t="shared" si="306"/>
        <v>-36.062375419893243</v>
      </c>
      <c r="H310" s="137">
        <f t="shared" si="306"/>
        <v>-37.462660500518517</v>
      </c>
      <c r="I310" s="137">
        <f t="shared" si="306"/>
        <v>-13.908712030908788</v>
      </c>
      <c r="J310" s="137">
        <f t="shared" si="306"/>
        <v>-41.888101181703995</v>
      </c>
      <c r="K310" s="137">
        <f t="shared" si="306"/>
        <v>-73.879977906673687</v>
      </c>
      <c r="L310" s="137">
        <f t="shared" si="306"/>
        <v>-86.449788286599713</v>
      </c>
      <c r="M310" s="137">
        <f t="shared" si="306"/>
        <v>-104.20953673517046</v>
      </c>
      <c r="N310" s="138">
        <f t="shared" si="306"/>
        <v>-23.663266764781227</v>
      </c>
      <c r="O310" s="135"/>
      <c r="P310" s="95"/>
      <c r="Q310" s="149"/>
      <c r="R310" s="149"/>
      <c r="S310" s="149"/>
      <c r="T310" s="149"/>
      <c r="U310" s="149"/>
      <c r="V310" s="149"/>
      <c r="W310" s="149"/>
      <c r="X310" s="149"/>
      <c r="Y310" s="149"/>
      <c r="Z310" s="149"/>
      <c r="AA310" s="149"/>
      <c r="AB310" s="149"/>
      <c r="AC310" s="149"/>
      <c r="AD310" s="149"/>
      <c r="AE310" s="85"/>
      <c r="AF310" s="85"/>
      <c r="AG310" s="85"/>
      <c r="AH310" s="85"/>
      <c r="AI310" s="85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  <c r="DK310" s="87"/>
      <c r="DL310" s="87"/>
      <c r="DM310" s="87"/>
      <c r="DN310" s="87"/>
      <c r="DO310" s="87"/>
      <c r="DP310" s="87"/>
      <c r="DQ310" s="87"/>
      <c r="DR310" s="87"/>
      <c r="DS310" s="87"/>
      <c r="DT310" s="87"/>
      <c r="DU310" s="87"/>
      <c r="DV310" s="87"/>
      <c r="DW310" s="87"/>
      <c r="DX310" s="87"/>
      <c r="DY310" s="87"/>
      <c r="DZ310" s="87"/>
      <c r="EA310" s="87"/>
      <c r="EB310" s="87"/>
      <c r="EC310" s="87"/>
      <c r="ED310" s="87"/>
      <c r="EE310" s="87"/>
      <c r="EF310" s="87"/>
      <c r="EG310" s="87"/>
      <c r="EH310" s="87"/>
    </row>
    <row r="311" spans="1:138" s="88" customFormat="1" ht="13.5" hidden="1" thickBot="1" x14ac:dyDescent="0.25">
      <c r="A311" s="130"/>
      <c r="B311" s="147" t="s">
        <v>15</v>
      </c>
      <c r="C311" s="136">
        <f>IF(C310&lt;0,N303*EXP(C310/$M$5),IF((C310+N303)&gt;$M$5,+$M$5,C310+N303))</f>
        <v>52.064673981275412</v>
      </c>
      <c r="D311" s="137">
        <f t="shared" ref="D311:N311" si="307">IF(D310&lt;0,C311*EXP(D310/$M$5),IF((D310+C311)&gt;$M$5,+$M$5,D310+C311))</f>
        <v>126.66491484843763</v>
      </c>
      <c r="E311" s="137">
        <f t="shared" si="307"/>
        <v>114.49890164241967</v>
      </c>
      <c r="F311" s="137">
        <f t="shared" si="307"/>
        <v>88.998277962135759</v>
      </c>
      <c r="G311" s="137">
        <f t="shared" si="307"/>
        <v>74.95526160112972</v>
      </c>
      <c r="H311" s="137">
        <f t="shared" si="307"/>
        <v>62.708550009889912</v>
      </c>
      <c r="I311" s="137">
        <f t="shared" si="307"/>
        <v>58.689793735184146</v>
      </c>
      <c r="J311" s="137">
        <f t="shared" si="307"/>
        <v>48.076749967867393</v>
      </c>
      <c r="K311" s="137">
        <f t="shared" si="307"/>
        <v>33.817867023846844</v>
      </c>
      <c r="L311" s="137">
        <f t="shared" si="307"/>
        <v>22.40588425880479</v>
      </c>
      <c r="M311" s="137">
        <f t="shared" si="307"/>
        <v>13.641105878621589</v>
      </c>
      <c r="N311" s="138">
        <f t="shared" si="307"/>
        <v>12.187434995225651</v>
      </c>
      <c r="O311" s="135"/>
      <c r="P311" s="95"/>
      <c r="Q311" s="149"/>
      <c r="R311" s="149"/>
      <c r="S311" s="149"/>
      <c r="T311" s="149"/>
      <c r="U311" s="149"/>
      <c r="V311" s="149"/>
      <c r="W311" s="149"/>
      <c r="X311" s="149"/>
      <c r="Y311" s="149"/>
      <c r="Z311" s="149"/>
      <c r="AA311" s="149"/>
      <c r="AB311" s="149"/>
      <c r="AC311" s="149"/>
      <c r="AD311" s="149"/>
      <c r="AE311" s="85"/>
      <c r="AF311" s="85"/>
      <c r="AG311" s="85"/>
      <c r="AH311" s="85"/>
      <c r="AI311" s="85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  <c r="DK311" s="87"/>
      <c r="DL311" s="87"/>
      <c r="DM311" s="87"/>
      <c r="DN311" s="87"/>
      <c r="DO311" s="87"/>
      <c r="DP311" s="87"/>
      <c r="DQ311" s="87"/>
      <c r="DR311" s="87"/>
      <c r="DS311" s="87"/>
      <c r="DT311" s="87"/>
      <c r="DU311" s="87"/>
      <c r="DV311" s="87"/>
      <c r="DW311" s="87"/>
      <c r="DX311" s="87"/>
      <c r="DY311" s="87"/>
      <c r="DZ311" s="87"/>
      <c r="EA311" s="87"/>
      <c r="EB311" s="87"/>
      <c r="EC311" s="87"/>
      <c r="ED311" s="87"/>
      <c r="EE311" s="87"/>
      <c r="EF311" s="87"/>
      <c r="EG311" s="87"/>
      <c r="EH311" s="87"/>
    </row>
    <row r="312" spans="1:138" s="88" customFormat="1" ht="13.5" hidden="1" thickBot="1" x14ac:dyDescent="0.25">
      <c r="A312" s="130"/>
      <c r="B312" s="147" t="s">
        <v>16</v>
      </c>
      <c r="C312" s="136">
        <f>C311-N303</f>
        <v>-17.729866055590954</v>
      </c>
      <c r="D312" s="137">
        <f t="shared" ref="D312:N312" si="308">D311-C311</f>
        <v>74.600240867162228</v>
      </c>
      <c r="E312" s="137">
        <f t="shared" si="308"/>
        <v>-12.166013206017965</v>
      </c>
      <c r="F312" s="137">
        <f t="shared" si="308"/>
        <v>-25.500623680283908</v>
      </c>
      <c r="G312" s="137">
        <f t="shared" si="308"/>
        <v>-14.043016361006039</v>
      </c>
      <c r="H312" s="137">
        <f t="shared" si="308"/>
        <v>-12.246711591239809</v>
      </c>
      <c r="I312" s="137">
        <f t="shared" si="308"/>
        <v>-4.0187562747057655</v>
      </c>
      <c r="J312" s="137">
        <f t="shared" si="308"/>
        <v>-10.613043767316753</v>
      </c>
      <c r="K312" s="137">
        <f t="shared" si="308"/>
        <v>-14.258882944020549</v>
      </c>
      <c r="L312" s="137">
        <f t="shared" si="308"/>
        <v>-11.411982765042055</v>
      </c>
      <c r="M312" s="137">
        <f t="shared" si="308"/>
        <v>-8.7647783801832002</v>
      </c>
      <c r="N312" s="138">
        <f t="shared" si="308"/>
        <v>-1.4536708833959384</v>
      </c>
      <c r="O312" s="135"/>
      <c r="P312" s="95"/>
      <c r="Q312" s="149"/>
      <c r="R312" s="149"/>
      <c r="S312" s="149"/>
      <c r="T312" s="149"/>
      <c r="U312" s="149"/>
      <c r="V312" s="149"/>
      <c r="W312" s="149"/>
      <c r="X312" s="149"/>
      <c r="Y312" s="149"/>
      <c r="Z312" s="149"/>
      <c r="AA312" s="149"/>
      <c r="AB312" s="149"/>
      <c r="AC312" s="149"/>
      <c r="AD312" s="149"/>
      <c r="AE312" s="85"/>
      <c r="AF312" s="85"/>
      <c r="AG312" s="85"/>
      <c r="AH312" s="85"/>
      <c r="AI312" s="85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  <c r="DK312" s="87"/>
      <c r="DL312" s="87"/>
      <c r="DM312" s="87"/>
      <c r="DN312" s="87"/>
      <c r="DO312" s="87"/>
      <c r="DP312" s="87"/>
      <c r="DQ312" s="87"/>
      <c r="DR312" s="87"/>
      <c r="DS312" s="87"/>
      <c r="DT312" s="87"/>
      <c r="DU312" s="87"/>
      <c r="DV312" s="87"/>
      <c r="DW312" s="87"/>
      <c r="DX312" s="87"/>
      <c r="DY312" s="87"/>
      <c r="DZ312" s="87"/>
      <c r="EA312" s="87"/>
      <c r="EB312" s="87"/>
      <c r="EC312" s="87"/>
      <c r="ED312" s="87"/>
      <c r="EE312" s="87"/>
      <c r="EF312" s="87"/>
      <c r="EG312" s="87"/>
      <c r="EH312" s="87"/>
    </row>
    <row r="313" spans="1:138" s="88" customFormat="1" ht="13.5" hidden="1" thickBot="1" x14ac:dyDescent="0.25">
      <c r="A313" s="130"/>
      <c r="B313" s="148" t="s">
        <v>17</v>
      </c>
      <c r="C313" s="136">
        <f t="shared" ref="C313:N313" si="309">IF(C312&gt;=0,+C309,+C308+ABS(C312))</f>
        <v>81.729866055590946</v>
      </c>
      <c r="D313" s="137">
        <f t="shared" si="309"/>
        <v>122.39975913283779</v>
      </c>
      <c r="E313" s="137">
        <f t="shared" si="309"/>
        <v>104.16601320601796</v>
      </c>
      <c r="F313" s="137">
        <f t="shared" si="309"/>
        <v>40.500623680283908</v>
      </c>
      <c r="G313" s="137">
        <f t="shared" si="309"/>
        <v>19.043016361006039</v>
      </c>
      <c r="H313" s="137">
        <f t="shared" si="309"/>
        <v>15.246711591239809</v>
      </c>
      <c r="I313" s="137">
        <f t="shared" si="309"/>
        <v>17.018756274705765</v>
      </c>
      <c r="J313" s="137">
        <f t="shared" si="309"/>
        <v>11.613043767316753</v>
      </c>
      <c r="K313" s="137">
        <f t="shared" si="309"/>
        <v>16.258882944020549</v>
      </c>
      <c r="L313" s="137">
        <f t="shared" si="309"/>
        <v>15.411982765042055</v>
      </c>
      <c r="M313" s="137">
        <f t="shared" si="309"/>
        <v>18.764778380183202</v>
      </c>
      <c r="N313" s="138">
        <f t="shared" si="309"/>
        <v>105.45367088339594</v>
      </c>
      <c r="O313" s="129">
        <f>SUM(C313:N313)</f>
        <v>567.60710504164081</v>
      </c>
      <c r="P313" s="95"/>
      <c r="Q313" s="149"/>
      <c r="R313" s="149"/>
      <c r="S313" s="149"/>
      <c r="T313" s="149"/>
      <c r="U313" s="149"/>
      <c r="V313" s="149"/>
      <c r="W313" s="149"/>
      <c r="X313" s="149"/>
      <c r="Y313" s="149"/>
      <c r="Z313" s="149"/>
      <c r="AA313" s="149"/>
      <c r="AB313" s="149"/>
      <c r="AC313" s="149"/>
      <c r="AD313" s="149"/>
      <c r="AE313" s="85"/>
      <c r="AF313" s="85"/>
      <c r="AG313" s="85"/>
      <c r="AH313" s="85"/>
      <c r="AI313" s="85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  <c r="DK313" s="87"/>
      <c r="DL313" s="87"/>
      <c r="DM313" s="87"/>
      <c r="DN313" s="87"/>
      <c r="DO313" s="87"/>
      <c r="DP313" s="87"/>
      <c r="DQ313" s="87"/>
      <c r="DR313" s="87"/>
      <c r="DS313" s="87"/>
      <c r="DT313" s="87"/>
      <c r="DU313" s="87"/>
      <c r="DV313" s="87"/>
      <c r="DW313" s="87"/>
      <c r="DX313" s="87"/>
      <c r="DY313" s="87"/>
      <c r="DZ313" s="87"/>
      <c r="EA313" s="87"/>
      <c r="EB313" s="87"/>
      <c r="EC313" s="87"/>
      <c r="ED313" s="87"/>
      <c r="EE313" s="87"/>
      <c r="EF313" s="87"/>
      <c r="EG313" s="87"/>
      <c r="EH313" s="87"/>
    </row>
    <row r="314" spans="1:138" s="88" customFormat="1" ht="13.5" hidden="1" thickBot="1" x14ac:dyDescent="0.25">
      <c r="A314" s="130"/>
      <c r="B314" s="147" t="s">
        <v>18</v>
      </c>
      <c r="C314" s="136">
        <f>IF((+N303+C310)&gt;$M$5,(N303+ABS(C310))-$M$5,0)</f>
        <v>0</v>
      </c>
      <c r="D314" s="137">
        <f t="shared" ref="D314:N314" si="310">IF((+C311+D310)&gt;$M$5,(C311+ABS(D310))-$M$5,0)</f>
        <v>0</v>
      </c>
      <c r="E314" s="137">
        <f t="shared" si="310"/>
        <v>0</v>
      </c>
      <c r="F314" s="137">
        <f t="shared" si="310"/>
        <v>0</v>
      </c>
      <c r="G314" s="137">
        <f t="shared" si="310"/>
        <v>0</v>
      </c>
      <c r="H314" s="137">
        <f t="shared" si="310"/>
        <v>0</v>
      </c>
      <c r="I314" s="137">
        <f t="shared" si="310"/>
        <v>0</v>
      </c>
      <c r="J314" s="137">
        <f t="shared" si="310"/>
        <v>0</v>
      </c>
      <c r="K314" s="137">
        <f t="shared" si="310"/>
        <v>0</v>
      </c>
      <c r="L314" s="137">
        <f t="shared" si="310"/>
        <v>0</v>
      </c>
      <c r="M314" s="137">
        <f t="shared" si="310"/>
        <v>0</v>
      </c>
      <c r="N314" s="138">
        <f t="shared" si="310"/>
        <v>0</v>
      </c>
      <c r="O314" s="129">
        <f>SUM(C314:N314)</f>
        <v>0</v>
      </c>
      <c r="P314" s="95"/>
      <c r="Q314" s="149"/>
      <c r="R314" s="149"/>
      <c r="S314" s="149"/>
      <c r="T314" s="149"/>
      <c r="U314" s="149"/>
      <c r="V314" s="149"/>
      <c r="W314" s="149"/>
      <c r="X314" s="149"/>
      <c r="Y314" s="149"/>
      <c r="Z314" s="149"/>
      <c r="AA314" s="149"/>
      <c r="AB314" s="149"/>
      <c r="AC314" s="149"/>
      <c r="AD314" s="149"/>
      <c r="AE314" s="85"/>
      <c r="AF314" s="85"/>
      <c r="AG314" s="85"/>
      <c r="AH314" s="85"/>
      <c r="AI314" s="85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  <c r="DK314" s="87"/>
      <c r="DL314" s="87"/>
      <c r="DM314" s="87"/>
      <c r="DN314" s="87"/>
      <c r="DO314" s="87"/>
      <c r="DP314" s="87"/>
      <c r="DQ314" s="87"/>
      <c r="DR314" s="87"/>
      <c r="DS314" s="87"/>
      <c r="DT314" s="87"/>
      <c r="DU314" s="87"/>
      <c r="DV314" s="87"/>
      <c r="DW314" s="87"/>
      <c r="DX314" s="87"/>
      <c r="DY314" s="87"/>
      <c r="DZ314" s="87"/>
      <c r="EA314" s="87"/>
      <c r="EB314" s="87"/>
      <c r="EC314" s="87"/>
      <c r="ED314" s="87"/>
      <c r="EE314" s="87"/>
      <c r="EF314" s="87"/>
      <c r="EG314" s="87"/>
      <c r="EH314" s="87"/>
    </row>
    <row r="315" spans="1:138" s="88" customFormat="1" ht="13.5" hidden="1" thickBot="1" x14ac:dyDescent="0.25">
      <c r="A315" s="130"/>
      <c r="B315" s="147" t="s">
        <v>19</v>
      </c>
      <c r="C315" s="136">
        <f>C309-C313</f>
        <v>43.814646528359006</v>
      </c>
      <c r="D315" s="137">
        <f>D309-D313</f>
        <v>0</v>
      </c>
      <c r="E315" s="137">
        <f t="shared" ref="E315:N315" si="311">E309-E313</f>
        <v>9.0397665304750063</v>
      </c>
      <c r="F315" s="137">
        <f t="shared" si="311"/>
        <v>27.408500314875425</v>
      </c>
      <c r="G315" s="137">
        <f t="shared" si="311"/>
        <v>22.019359058887204</v>
      </c>
      <c r="H315" s="137">
        <f t="shared" si="311"/>
        <v>25.215948909278708</v>
      </c>
      <c r="I315" s="137">
        <f t="shared" si="311"/>
        <v>9.8899557562030225</v>
      </c>
      <c r="J315" s="137">
        <f t="shared" si="311"/>
        <v>31.275057414387241</v>
      </c>
      <c r="K315" s="137">
        <f t="shared" si="311"/>
        <v>59.621094962653139</v>
      </c>
      <c r="L315" s="137">
        <f t="shared" si="311"/>
        <v>75.037805521557658</v>
      </c>
      <c r="M315" s="137">
        <f t="shared" si="311"/>
        <v>95.444758354987258</v>
      </c>
      <c r="N315" s="138">
        <f t="shared" si="311"/>
        <v>22.209595881385283</v>
      </c>
      <c r="O315" s="143">
        <f>SUM(C315:N315)</f>
        <v>420.97648923304888</v>
      </c>
      <c r="P315" s="95">
        <f>(100*O314-60*O315)/O309</f>
        <v>-25.550281736684912</v>
      </c>
      <c r="Q315" s="149"/>
      <c r="R315" s="149"/>
      <c r="S315" s="149"/>
      <c r="T315" s="149"/>
      <c r="U315" s="149"/>
      <c r="V315" s="149"/>
      <c r="W315" s="149"/>
      <c r="X315" s="149"/>
      <c r="Y315" s="149"/>
      <c r="Z315" s="149"/>
      <c r="AA315" s="149"/>
      <c r="AB315" s="149"/>
      <c r="AC315" s="149"/>
      <c r="AD315" s="149"/>
      <c r="AE315" s="85"/>
      <c r="AF315" s="85"/>
      <c r="AG315" s="85"/>
      <c r="AH315" s="85"/>
      <c r="AI315" s="85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  <c r="DK315" s="87"/>
      <c r="DL315" s="87"/>
      <c r="DM315" s="87"/>
      <c r="DN315" s="87"/>
      <c r="DO315" s="87"/>
      <c r="DP315" s="87"/>
      <c r="DQ315" s="87"/>
      <c r="DR315" s="87"/>
      <c r="DS315" s="87"/>
      <c r="DT315" s="87"/>
      <c r="DU315" s="87"/>
      <c r="DV315" s="87"/>
      <c r="DW315" s="87"/>
      <c r="DX315" s="87"/>
      <c r="DY315" s="87"/>
      <c r="DZ315" s="87"/>
      <c r="EA315" s="87"/>
      <c r="EB315" s="87"/>
      <c r="EC315" s="87"/>
      <c r="ED315" s="87"/>
      <c r="EE315" s="87"/>
      <c r="EF315" s="87"/>
      <c r="EG315" s="87"/>
      <c r="EH315" s="87"/>
    </row>
    <row r="316" spans="1:138" s="88" customFormat="1" ht="13.5" hidden="1" thickBot="1" x14ac:dyDescent="0.25">
      <c r="A316" s="144"/>
      <c r="B316" s="124" t="s">
        <v>13</v>
      </c>
      <c r="C316" s="145">
        <f t="shared" ref="C316:N316" si="312">R109</f>
        <v>161</v>
      </c>
      <c r="D316" s="145">
        <f t="shared" si="312"/>
        <v>90</v>
      </c>
      <c r="E316" s="145">
        <f t="shared" si="312"/>
        <v>75</v>
      </c>
      <c r="F316" s="145">
        <f t="shared" si="312"/>
        <v>19</v>
      </c>
      <c r="G316" s="145">
        <f t="shared" si="312"/>
        <v>4</v>
      </c>
      <c r="H316" s="145">
        <f t="shared" si="312"/>
        <v>3</v>
      </c>
      <c r="I316" s="145">
        <f t="shared" si="312"/>
        <v>1</v>
      </c>
      <c r="J316" s="145">
        <f t="shared" si="312"/>
        <v>0</v>
      </c>
      <c r="K316" s="145">
        <f t="shared" si="312"/>
        <v>1</v>
      </c>
      <c r="L316" s="145">
        <f t="shared" si="312"/>
        <v>5</v>
      </c>
      <c r="M316" s="145">
        <f t="shared" si="312"/>
        <v>24</v>
      </c>
      <c r="N316" s="145">
        <f t="shared" si="312"/>
        <v>127</v>
      </c>
      <c r="O316" s="126">
        <f>SUM(C316:N316)</f>
        <v>510</v>
      </c>
      <c r="P316" s="95"/>
      <c r="Q316" s="149"/>
      <c r="R316" s="149"/>
      <c r="S316" s="149"/>
      <c r="T316" s="149"/>
      <c r="U316" s="149"/>
      <c r="V316" s="149"/>
      <c r="W316" s="149"/>
      <c r="X316" s="149"/>
      <c r="Y316" s="149"/>
      <c r="Z316" s="149"/>
      <c r="AA316" s="149"/>
      <c r="AB316" s="149"/>
      <c r="AC316" s="149"/>
      <c r="AD316" s="149"/>
      <c r="AE316" s="85"/>
      <c r="AF316" s="85"/>
      <c r="AG316" s="85"/>
      <c r="AH316" s="85"/>
      <c r="AI316" s="85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  <c r="DK316" s="87"/>
      <c r="DL316" s="87"/>
      <c r="DM316" s="87"/>
      <c r="DN316" s="87"/>
      <c r="DO316" s="87"/>
      <c r="DP316" s="87"/>
      <c r="DQ316" s="87"/>
      <c r="DR316" s="87"/>
      <c r="DS316" s="87"/>
      <c r="DT316" s="87"/>
      <c r="DU316" s="87"/>
      <c r="DV316" s="87"/>
      <c r="DW316" s="87"/>
      <c r="DX316" s="87"/>
      <c r="DY316" s="87"/>
      <c r="DZ316" s="87"/>
      <c r="EA316" s="87"/>
      <c r="EB316" s="87"/>
      <c r="EC316" s="87"/>
      <c r="ED316" s="87"/>
      <c r="EE316" s="87"/>
      <c r="EF316" s="87"/>
      <c r="EG316" s="87"/>
      <c r="EH316" s="87"/>
    </row>
    <row r="317" spans="1:138" s="88" customFormat="1" ht="13.5" hidden="1" thickBot="1" x14ac:dyDescent="0.25">
      <c r="A317" s="127">
        <f>P109</f>
        <v>2011</v>
      </c>
      <c r="B317" s="124" t="s">
        <v>14</v>
      </c>
      <c r="C317" s="129">
        <f t="shared" ref="C317:N317" si="313">C77</f>
        <v>115.21774242739946</v>
      </c>
      <c r="D317" s="129">
        <f t="shared" si="313"/>
        <v>104.3721310342241</v>
      </c>
      <c r="E317" s="129">
        <f t="shared" si="313"/>
        <v>89.557194120066811</v>
      </c>
      <c r="F317" s="129">
        <f t="shared" si="313"/>
        <v>77.527436776354406</v>
      </c>
      <c r="G317" s="129">
        <f t="shared" si="313"/>
        <v>49.923651965190558</v>
      </c>
      <c r="H317" s="129">
        <f t="shared" si="313"/>
        <v>35.82438815086347</v>
      </c>
      <c r="I317" s="129">
        <f t="shared" si="313"/>
        <v>30.945027245272428</v>
      </c>
      <c r="J317" s="129">
        <f t="shared" si="313"/>
        <v>47.951676574763312</v>
      </c>
      <c r="K317" s="129">
        <f t="shared" si="313"/>
        <v>86.031258030096566</v>
      </c>
      <c r="L317" s="129">
        <f t="shared" si="313"/>
        <v>100.56169528857546</v>
      </c>
      <c r="M317" s="129">
        <f t="shared" si="313"/>
        <v>124.49181121190439</v>
      </c>
      <c r="N317" s="129">
        <f t="shared" si="313"/>
        <v>114.20953673517046</v>
      </c>
      <c r="O317" s="129">
        <f>SUM(C317:N317)</f>
        <v>976.61354955988133</v>
      </c>
      <c r="P317" s="95"/>
      <c r="Q317" s="149"/>
      <c r="R317" s="149"/>
      <c r="S317" s="149"/>
      <c r="T317" s="149"/>
      <c r="U317" s="149"/>
      <c r="V317" s="149"/>
      <c r="W317" s="149"/>
      <c r="X317" s="149"/>
      <c r="Y317" s="149"/>
      <c r="Z317" s="149"/>
      <c r="AA317" s="149"/>
      <c r="AB317" s="149"/>
      <c r="AC317" s="149"/>
      <c r="AD317" s="149"/>
      <c r="AE317" s="85"/>
      <c r="AF317" s="85"/>
      <c r="AG317" s="85"/>
      <c r="AH317" s="85"/>
      <c r="AI317" s="85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  <c r="DK317" s="87"/>
      <c r="DL317" s="87"/>
      <c r="DM317" s="87"/>
      <c r="DN317" s="87"/>
      <c r="DO317" s="87"/>
      <c r="DP317" s="87"/>
      <c r="DQ317" s="87"/>
      <c r="DR317" s="87"/>
      <c r="DS317" s="87"/>
      <c r="DT317" s="87"/>
      <c r="DU317" s="87"/>
      <c r="DV317" s="87"/>
      <c r="DW317" s="87"/>
      <c r="DX317" s="87"/>
      <c r="DY317" s="87"/>
      <c r="DZ317" s="87"/>
      <c r="EA317" s="87"/>
      <c r="EB317" s="87"/>
      <c r="EC317" s="87"/>
      <c r="ED317" s="87"/>
      <c r="EE317" s="87"/>
      <c r="EF317" s="87"/>
      <c r="EG317" s="87"/>
      <c r="EH317" s="87"/>
    </row>
    <row r="318" spans="1:138" s="88" customFormat="1" ht="13.5" hidden="1" thickBot="1" x14ac:dyDescent="0.25">
      <c r="A318" s="130"/>
      <c r="B318" s="131" t="s">
        <v>27</v>
      </c>
      <c r="C318" s="136">
        <f t="shared" ref="C318:N318" si="314">C316-C317</f>
        <v>45.782257572600543</v>
      </c>
      <c r="D318" s="137">
        <f t="shared" si="314"/>
        <v>-14.372131034224097</v>
      </c>
      <c r="E318" s="137">
        <f t="shared" si="314"/>
        <v>-14.557194120066811</v>
      </c>
      <c r="F318" s="137">
        <f t="shared" si="314"/>
        <v>-58.527436776354406</v>
      </c>
      <c r="G318" s="137">
        <f t="shared" si="314"/>
        <v>-45.923651965190558</v>
      </c>
      <c r="H318" s="137">
        <f t="shared" si="314"/>
        <v>-32.82438815086347</v>
      </c>
      <c r="I318" s="137">
        <f t="shared" si="314"/>
        <v>-29.945027245272428</v>
      </c>
      <c r="J318" s="137">
        <f t="shared" si="314"/>
        <v>-47.951676574763312</v>
      </c>
      <c r="K318" s="137">
        <f t="shared" si="314"/>
        <v>-85.031258030096566</v>
      </c>
      <c r="L318" s="137">
        <f t="shared" si="314"/>
        <v>-95.561695288575464</v>
      </c>
      <c r="M318" s="137">
        <f t="shared" si="314"/>
        <v>-100.49181121190439</v>
      </c>
      <c r="N318" s="138">
        <f t="shared" si="314"/>
        <v>12.79046326482954</v>
      </c>
      <c r="O318" s="135"/>
      <c r="P318" s="95"/>
      <c r="Q318" s="149"/>
      <c r="R318" s="149"/>
      <c r="S318" s="149"/>
      <c r="T318" s="149"/>
      <c r="U318" s="149"/>
      <c r="V318" s="149"/>
      <c r="W318" s="149"/>
      <c r="X318" s="149"/>
      <c r="Y318" s="149"/>
      <c r="Z318" s="149"/>
      <c r="AA318" s="149"/>
      <c r="AB318" s="149"/>
      <c r="AC318" s="149"/>
      <c r="AD318" s="149"/>
      <c r="AE318" s="85"/>
      <c r="AF318" s="85"/>
      <c r="AG318" s="85"/>
      <c r="AH318" s="85"/>
      <c r="AI318" s="85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  <c r="DK318" s="87"/>
      <c r="DL318" s="87"/>
      <c r="DM318" s="87"/>
      <c r="DN318" s="87"/>
      <c r="DO318" s="87"/>
      <c r="DP318" s="87"/>
      <c r="DQ318" s="87"/>
      <c r="DR318" s="87"/>
      <c r="DS318" s="87"/>
      <c r="DT318" s="87"/>
      <c r="DU318" s="87"/>
      <c r="DV318" s="87"/>
      <c r="DW318" s="87"/>
      <c r="DX318" s="87"/>
      <c r="DY318" s="87"/>
      <c r="DZ318" s="87"/>
      <c r="EA318" s="87"/>
      <c r="EB318" s="87"/>
      <c r="EC318" s="87"/>
      <c r="ED318" s="87"/>
      <c r="EE318" s="87"/>
      <c r="EF318" s="87"/>
      <c r="EG318" s="87"/>
      <c r="EH318" s="87"/>
    </row>
    <row r="319" spans="1:138" s="88" customFormat="1" ht="13.5" hidden="1" thickBot="1" x14ac:dyDescent="0.25">
      <c r="A319" s="130"/>
      <c r="B319" s="147" t="s">
        <v>15</v>
      </c>
      <c r="C319" s="136">
        <f>IF(C318&lt;0,N311*EXP(C318/$M$5),IF((C318+N311)&gt;$M$5,+$M$5,C318+N311))</f>
        <v>57.969692567826193</v>
      </c>
      <c r="D319" s="137">
        <f t="shared" ref="D319:N319" si="315">IF(D318&lt;0,C319*EXP(D318/$M$5),IF((D318+C319)&gt;$M$5,+$M$5,D318+C319))</f>
        <v>54.135037140213001</v>
      </c>
      <c r="E319" s="137">
        <f t="shared" si="315"/>
        <v>50.509510275037179</v>
      </c>
      <c r="F319" s="137">
        <f t="shared" si="315"/>
        <v>38.223845971274848</v>
      </c>
      <c r="G319" s="137">
        <f t="shared" si="315"/>
        <v>30.715748513658717</v>
      </c>
      <c r="H319" s="137">
        <f t="shared" si="315"/>
        <v>26.271084711342819</v>
      </c>
      <c r="I319" s="137">
        <f t="shared" si="315"/>
        <v>22.77978513705752</v>
      </c>
      <c r="J319" s="137">
        <f t="shared" si="315"/>
        <v>18.12935066932652</v>
      </c>
      <c r="K319" s="137">
        <f t="shared" si="315"/>
        <v>12.092935708189117</v>
      </c>
      <c r="L319" s="137">
        <f t="shared" si="315"/>
        <v>7.6719112117602242</v>
      </c>
      <c r="M319" s="137">
        <f t="shared" si="315"/>
        <v>4.7542232588336528</v>
      </c>
      <c r="N319" s="138">
        <f t="shared" si="315"/>
        <v>17.544686523663195</v>
      </c>
      <c r="O319" s="135"/>
      <c r="P319" s="95"/>
      <c r="Q319" s="149"/>
      <c r="R319" s="149"/>
      <c r="S319" s="149"/>
      <c r="T319" s="149"/>
      <c r="U319" s="149"/>
      <c r="V319" s="149"/>
      <c r="W319" s="149"/>
      <c r="X319" s="149"/>
      <c r="Y319" s="149"/>
      <c r="Z319" s="149"/>
      <c r="AA319" s="149"/>
      <c r="AB319" s="149"/>
      <c r="AC319" s="149"/>
      <c r="AD319" s="149"/>
      <c r="AE319" s="85"/>
      <c r="AF319" s="85"/>
      <c r="AG319" s="85"/>
      <c r="AH319" s="85"/>
      <c r="AI319" s="85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  <c r="DK319" s="87"/>
      <c r="DL319" s="87"/>
      <c r="DM319" s="87"/>
      <c r="DN319" s="87"/>
      <c r="DO319" s="87"/>
      <c r="DP319" s="87"/>
      <c r="DQ319" s="87"/>
      <c r="DR319" s="87"/>
      <c r="DS319" s="87"/>
      <c r="DT319" s="87"/>
      <c r="DU319" s="87"/>
      <c r="DV319" s="87"/>
      <c r="DW319" s="87"/>
      <c r="DX319" s="87"/>
      <c r="DY319" s="87"/>
      <c r="DZ319" s="87"/>
      <c r="EA319" s="87"/>
      <c r="EB319" s="87"/>
      <c r="EC319" s="87"/>
      <c r="ED319" s="87"/>
      <c r="EE319" s="87"/>
      <c r="EF319" s="87"/>
      <c r="EG319" s="87"/>
      <c r="EH319" s="87"/>
    </row>
    <row r="320" spans="1:138" s="88" customFormat="1" ht="13.5" hidden="1" thickBot="1" x14ac:dyDescent="0.25">
      <c r="A320" s="130"/>
      <c r="B320" s="147" t="s">
        <v>16</v>
      </c>
      <c r="C320" s="136">
        <f>C319-N311</f>
        <v>45.782257572600543</v>
      </c>
      <c r="D320" s="137">
        <f t="shared" ref="D320:N320" si="316">D319-C319</f>
        <v>-3.8346554276131926</v>
      </c>
      <c r="E320" s="137">
        <f t="shared" si="316"/>
        <v>-3.6255268651758215</v>
      </c>
      <c r="F320" s="137">
        <f t="shared" si="316"/>
        <v>-12.285664303762331</v>
      </c>
      <c r="G320" s="137">
        <f t="shared" si="316"/>
        <v>-7.508097457616131</v>
      </c>
      <c r="H320" s="137">
        <f t="shared" si="316"/>
        <v>-4.4446638023158975</v>
      </c>
      <c r="I320" s="137">
        <f t="shared" si="316"/>
        <v>-3.4912995742852999</v>
      </c>
      <c r="J320" s="137">
        <f t="shared" si="316"/>
        <v>-4.6504344677309994</v>
      </c>
      <c r="K320" s="137">
        <f t="shared" si="316"/>
        <v>-6.0364149611374032</v>
      </c>
      <c r="L320" s="137">
        <f t="shared" si="316"/>
        <v>-4.4210244964288927</v>
      </c>
      <c r="M320" s="137">
        <f t="shared" si="316"/>
        <v>-2.9176879529265713</v>
      </c>
      <c r="N320" s="138">
        <f t="shared" si="316"/>
        <v>12.790463264829542</v>
      </c>
      <c r="O320" s="135"/>
      <c r="P320" s="95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85"/>
      <c r="AF320" s="85"/>
      <c r="AG320" s="85"/>
      <c r="AH320" s="85"/>
      <c r="AI320" s="85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  <c r="DK320" s="87"/>
      <c r="DL320" s="87"/>
      <c r="DM320" s="87"/>
      <c r="DN320" s="87"/>
      <c r="DO320" s="87"/>
      <c r="DP320" s="87"/>
      <c r="DQ320" s="87"/>
      <c r="DR320" s="87"/>
      <c r="DS320" s="87"/>
      <c r="DT320" s="87"/>
      <c r="DU320" s="87"/>
      <c r="DV320" s="87"/>
      <c r="DW320" s="87"/>
      <c r="DX320" s="87"/>
      <c r="DY320" s="87"/>
      <c r="DZ320" s="87"/>
      <c r="EA320" s="87"/>
      <c r="EB320" s="87"/>
      <c r="EC320" s="87"/>
      <c r="ED320" s="87"/>
      <c r="EE320" s="87"/>
      <c r="EF320" s="87"/>
      <c r="EG320" s="87"/>
      <c r="EH320" s="87"/>
    </row>
    <row r="321" spans="1:138" s="88" customFormat="1" ht="13.5" hidden="1" thickBot="1" x14ac:dyDescent="0.25">
      <c r="A321" s="130"/>
      <c r="B321" s="148" t="s">
        <v>17</v>
      </c>
      <c r="C321" s="136">
        <f t="shared" ref="C321:N321" si="317">IF(C320&gt;=0,+C317,+C316+ABS(C320))</f>
        <v>115.21774242739946</v>
      </c>
      <c r="D321" s="137">
        <f t="shared" si="317"/>
        <v>93.8346554276132</v>
      </c>
      <c r="E321" s="137">
        <f t="shared" si="317"/>
        <v>78.625526865175829</v>
      </c>
      <c r="F321" s="137">
        <f t="shared" si="317"/>
        <v>31.285664303762331</v>
      </c>
      <c r="G321" s="137">
        <f t="shared" si="317"/>
        <v>11.508097457616131</v>
      </c>
      <c r="H321" s="137">
        <f t="shared" si="317"/>
        <v>7.4446638023158975</v>
      </c>
      <c r="I321" s="137">
        <f t="shared" si="317"/>
        <v>4.4912995742852999</v>
      </c>
      <c r="J321" s="137">
        <f t="shared" si="317"/>
        <v>4.6504344677309994</v>
      </c>
      <c r="K321" s="137">
        <f t="shared" si="317"/>
        <v>7.0364149611374032</v>
      </c>
      <c r="L321" s="137">
        <f t="shared" si="317"/>
        <v>9.4210244964288918</v>
      </c>
      <c r="M321" s="137">
        <f t="shared" si="317"/>
        <v>26.91768795292657</v>
      </c>
      <c r="N321" s="138">
        <f t="shared" si="317"/>
        <v>114.20953673517046</v>
      </c>
      <c r="O321" s="129">
        <f>SUM(C321:N321)</f>
        <v>504.64274847156241</v>
      </c>
      <c r="P321" s="95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85"/>
      <c r="AF321" s="85"/>
      <c r="AG321" s="85"/>
      <c r="AH321" s="85"/>
      <c r="AI321" s="85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  <c r="DK321" s="87"/>
      <c r="DL321" s="87"/>
      <c r="DM321" s="87"/>
      <c r="DN321" s="87"/>
      <c r="DO321" s="87"/>
      <c r="DP321" s="87"/>
      <c r="DQ321" s="87"/>
      <c r="DR321" s="87"/>
      <c r="DS321" s="87"/>
      <c r="DT321" s="87"/>
      <c r="DU321" s="87"/>
      <c r="DV321" s="87"/>
      <c r="DW321" s="87"/>
      <c r="DX321" s="87"/>
      <c r="DY321" s="87"/>
      <c r="DZ321" s="87"/>
      <c r="EA321" s="87"/>
      <c r="EB321" s="87"/>
      <c r="EC321" s="87"/>
      <c r="ED321" s="87"/>
      <c r="EE321" s="87"/>
      <c r="EF321" s="87"/>
      <c r="EG321" s="87"/>
      <c r="EH321" s="87"/>
    </row>
    <row r="322" spans="1:138" s="88" customFormat="1" ht="13.5" hidden="1" thickBot="1" x14ac:dyDescent="0.25">
      <c r="A322" s="130"/>
      <c r="B322" s="147" t="s">
        <v>18</v>
      </c>
      <c r="C322" s="136">
        <f>IF((+N311+C318)&gt;$M$5,(N311+ABS(C318))-$M$5,0)</f>
        <v>0</v>
      </c>
      <c r="D322" s="137">
        <f t="shared" ref="D322:N322" si="318">IF((+C319+D318)&gt;$M$5,(C319+ABS(D318))-$M$5,0)</f>
        <v>0</v>
      </c>
      <c r="E322" s="137">
        <f t="shared" si="318"/>
        <v>0</v>
      </c>
      <c r="F322" s="137">
        <f t="shared" si="318"/>
        <v>0</v>
      </c>
      <c r="G322" s="137">
        <f t="shared" si="318"/>
        <v>0</v>
      </c>
      <c r="H322" s="137">
        <f t="shared" si="318"/>
        <v>0</v>
      </c>
      <c r="I322" s="137">
        <f t="shared" si="318"/>
        <v>0</v>
      </c>
      <c r="J322" s="137">
        <f t="shared" si="318"/>
        <v>0</v>
      </c>
      <c r="K322" s="137">
        <f t="shared" si="318"/>
        <v>0</v>
      </c>
      <c r="L322" s="137">
        <f t="shared" si="318"/>
        <v>0</v>
      </c>
      <c r="M322" s="137">
        <f t="shared" si="318"/>
        <v>0</v>
      </c>
      <c r="N322" s="138">
        <f t="shared" si="318"/>
        <v>0</v>
      </c>
      <c r="O322" s="129">
        <f>SUM(C322:N322)</f>
        <v>0</v>
      </c>
      <c r="P322" s="95"/>
      <c r="Q322" s="149"/>
      <c r="R322" s="149"/>
      <c r="S322" s="149"/>
      <c r="T322" s="149"/>
      <c r="U322" s="149"/>
      <c r="V322" s="149"/>
      <c r="W322" s="149"/>
      <c r="X322" s="149"/>
      <c r="Y322" s="149"/>
      <c r="Z322" s="149"/>
      <c r="AA322" s="149"/>
      <c r="AB322" s="149"/>
      <c r="AC322" s="149"/>
      <c r="AD322" s="149"/>
      <c r="AE322" s="85"/>
      <c r="AF322" s="85"/>
      <c r="AG322" s="85"/>
      <c r="AH322" s="85"/>
      <c r="AI322" s="85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  <c r="DK322" s="87"/>
      <c r="DL322" s="87"/>
      <c r="DM322" s="87"/>
      <c r="DN322" s="87"/>
      <c r="DO322" s="87"/>
      <c r="DP322" s="87"/>
      <c r="DQ322" s="87"/>
      <c r="DR322" s="87"/>
      <c r="DS322" s="87"/>
      <c r="DT322" s="87"/>
      <c r="DU322" s="87"/>
      <c r="DV322" s="87"/>
      <c r="DW322" s="87"/>
      <c r="DX322" s="87"/>
      <c r="DY322" s="87"/>
      <c r="DZ322" s="87"/>
      <c r="EA322" s="87"/>
      <c r="EB322" s="87"/>
      <c r="EC322" s="87"/>
      <c r="ED322" s="87"/>
      <c r="EE322" s="87"/>
      <c r="EF322" s="87"/>
      <c r="EG322" s="87"/>
      <c r="EH322" s="87"/>
    </row>
    <row r="323" spans="1:138" s="88" customFormat="1" ht="13.5" hidden="1" thickBot="1" x14ac:dyDescent="0.25">
      <c r="A323" s="130"/>
      <c r="B323" s="147" t="s">
        <v>19</v>
      </c>
      <c r="C323" s="136">
        <f>C317-C321</f>
        <v>0</v>
      </c>
      <c r="D323" s="137">
        <f>D317-D321</f>
        <v>10.537475606610897</v>
      </c>
      <c r="E323" s="137">
        <f t="shared" ref="E323:N323" si="319">E317-E321</f>
        <v>10.931667254890982</v>
      </c>
      <c r="F323" s="137">
        <f t="shared" si="319"/>
        <v>46.241772472592075</v>
      </c>
      <c r="G323" s="137">
        <f t="shared" si="319"/>
        <v>38.415554507574427</v>
      </c>
      <c r="H323" s="137">
        <f t="shared" si="319"/>
        <v>28.379724348547573</v>
      </c>
      <c r="I323" s="137">
        <f t="shared" si="319"/>
        <v>26.453727670987128</v>
      </c>
      <c r="J323" s="137">
        <f t="shared" si="319"/>
        <v>43.301242107032309</v>
      </c>
      <c r="K323" s="137">
        <f t="shared" si="319"/>
        <v>78.99484306895917</v>
      </c>
      <c r="L323" s="137">
        <f t="shared" si="319"/>
        <v>91.14067079214658</v>
      </c>
      <c r="M323" s="137">
        <f t="shared" si="319"/>
        <v>97.574123258977821</v>
      </c>
      <c r="N323" s="138">
        <f t="shared" si="319"/>
        <v>0</v>
      </c>
      <c r="O323" s="143">
        <f>SUM(C323:N323)</f>
        <v>471.97080108831892</v>
      </c>
      <c r="P323" s="95">
        <f>(100*O322-60*O323)/O317</f>
        <v>-28.996370240880829</v>
      </c>
      <c r="Q323" s="149"/>
      <c r="R323" s="149"/>
      <c r="S323" s="149"/>
      <c r="T323" s="149"/>
      <c r="U323" s="149"/>
      <c r="V323" s="149"/>
      <c r="W323" s="149"/>
      <c r="X323" s="149"/>
      <c r="Y323" s="149"/>
      <c r="Z323" s="149"/>
      <c r="AA323" s="149"/>
      <c r="AB323" s="149"/>
      <c r="AC323" s="149"/>
      <c r="AD323" s="149"/>
      <c r="AE323" s="85"/>
      <c r="AF323" s="85"/>
      <c r="AG323" s="85"/>
      <c r="AH323" s="85"/>
      <c r="AI323" s="85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  <c r="DK323" s="87"/>
      <c r="DL323" s="87"/>
      <c r="DM323" s="87"/>
      <c r="DN323" s="87"/>
      <c r="DO323" s="87"/>
      <c r="DP323" s="87"/>
      <c r="DQ323" s="87"/>
      <c r="DR323" s="87"/>
      <c r="DS323" s="87"/>
      <c r="DT323" s="87"/>
      <c r="DU323" s="87"/>
      <c r="DV323" s="87"/>
      <c r="DW323" s="87"/>
      <c r="DX323" s="87"/>
      <c r="DY323" s="87"/>
      <c r="DZ323" s="87"/>
      <c r="EA323" s="87"/>
      <c r="EB323" s="87"/>
      <c r="EC323" s="87"/>
      <c r="ED323" s="87"/>
      <c r="EE323" s="87"/>
      <c r="EF323" s="87"/>
      <c r="EG323" s="87"/>
      <c r="EH323" s="87"/>
    </row>
    <row r="324" spans="1:138" s="88" customFormat="1" ht="13.5" hidden="1" thickBot="1" x14ac:dyDescent="0.25">
      <c r="A324" s="144"/>
      <c r="B324" s="124" t="s">
        <v>13</v>
      </c>
      <c r="C324" s="145">
        <f t="shared" ref="C324:N324" si="320">R110</f>
        <v>92</v>
      </c>
      <c r="D324" s="145">
        <f t="shared" si="320"/>
        <v>172</v>
      </c>
      <c r="E324" s="145">
        <f t="shared" si="320"/>
        <v>182</v>
      </c>
      <c r="F324" s="145">
        <f t="shared" si="320"/>
        <v>74</v>
      </c>
      <c r="G324" s="145">
        <f t="shared" si="320"/>
        <v>2</v>
      </c>
      <c r="H324" s="145">
        <f t="shared" si="320"/>
        <v>1</v>
      </c>
      <c r="I324" s="145">
        <f t="shared" si="320"/>
        <v>3</v>
      </c>
      <c r="J324" s="145">
        <f t="shared" si="320"/>
        <v>1</v>
      </c>
      <c r="K324" s="145">
        <f t="shared" si="320"/>
        <v>0</v>
      </c>
      <c r="L324" s="145">
        <f t="shared" si="320"/>
        <v>1</v>
      </c>
      <c r="M324" s="145">
        <f t="shared" si="320"/>
        <v>33</v>
      </c>
      <c r="N324" s="145">
        <f t="shared" si="320"/>
        <v>118</v>
      </c>
      <c r="O324" s="126">
        <f>SUM(C324:N324)</f>
        <v>679</v>
      </c>
      <c r="P324" s="95"/>
      <c r="Q324" s="149"/>
      <c r="R324" s="149"/>
      <c r="S324" s="149"/>
      <c r="T324" s="149"/>
      <c r="U324" s="149"/>
      <c r="V324" s="149"/>
      <c r="W324" s="149"/>
      <c r="X324" s="149"/>
      <c r="Y324" s="149"/>
      <c r="Z324" s="149"/>
      <c r="AA324" s="149"/>
      <c r="AB324" s="149"/>
      <c r="AC324" s="149"/>
      <c r="AD324" s="149"/>
      <c r="AE324" s="85"/>
      <c r="AF324" s="85"/>
      <c r="AG324" s="85"/>
      <c r="AH324" s="85"/>
      <c r="AI324" s="85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  <c r="DK324" s="87"/>
      <c r="DL324" s="87"/>
      <c r="DM324" s="87"/>
      <c r="DN324" s="87"/>
      <c r="DO324" s="87"/>
      <c r="DP324" s="87"/>
      <c r="DQ324" s="87"/>
      <c r="DR324" s="87"/>
      <c r="DS324" s="87"/>
      <c r="DT324" s="87"/>
      <c r="DU324" s="87"/>
      <c r="DV324" s="87"/>
      <c r="DW324" s="87"/>
      <c r="DX324" s="87"/>
      <c r="DY324" s="87"/>
      <c r="DZ324" s="87"/>
      <c r="EA324" s="87"/>
      <c r="EB324" s="87"/>
      <c r="EC324" s="87"/>
      <c r="ED324" s="87"/>
      <c r="EE324" s="87"/>
      <c r="EF324" s="87"/>
      <c r="EG324" s="87"/>
      <c r="EH324" s="87"/>
    </row>
    <row r="325" spans="1:138" s="88" customFormat="1" ht="13.5" hidden="1" thickBot="1" x14ac:dyDescent="0.25">
      <c r="A325" s="127">
        <f>P110</f>
        <v>2012</v>
      </c>
      <c r="B325" s="124" t="s">
        <v>14</v>
      </c>
      <c r="C325" s="129">
        <f t="shared" ref="C325:N325" si="321">C78</f>
        <v>127.66326676478123</v>
      </c>
      <c r="D325" s="129">
        <f t="shared" si="321"/>
        <v>125.54451258394995</v>
      </c>
      <c r="E325" s="129">
        <f t="shared" si="321"/>
        <v>100.56169528857546</v>
      </c>
      <c r="F325" s="129">
        <f t="shared" si="321"/>
        <v>77.527436776354406</v>
      </c>
      <c r="G325" s="129">
        <f t="shared" si="321"/>
        <v>61.852071147593243</v>
      </c>
      <c r="H325" s="129">
        <f t="shared" si="321"/>
        <v>36.957385601333016</v>
      </c>
      <c r="I325" s="129">
        <f t="shared" si="321"/>
        <v>27.891250651210786</v>
      </c>
      <c r="J325" s="129">
        <f t="shared" si="321"/>
        <v>53.298951939095069</v>
      </c>
      <c r="K325" s="129">
        <f t="shared" si="321"/>
        <v>86.906076332831972</v>
      </c>
      <c r="L325" s="129">
        <f t="shared" si="321"/>
        <v>117.24750053597459</v>
      </c>
      <c r="M325" s="129">
        <f t="shared" si="321"/>
        <v>116.23039697421962</v>
      </c>
      <c r="N325" s="129">
        <f t="shared" si="321"/>
        <v>130.8747789239456</v>
      </c>
      <c r="O325" s="129">
        <f>SUM(C325:N325)</f>
        <v>1062.5553235198649</v>
      </c>
      <c r="P325" s="95"/>
      <c r="Q325" s="149"/>
      <c r="R325" s="149"/>
      <c r="S325" s="149"/>
      <c r="T325" s="149"/>
      <c r="U325" s="149"/>
      <c r="V325" s="149"/>
      <c r="W325" s="149"/>
      <c r="X325" s="149"/>
      <c r="Y325" s="149"/>
      <c r="Z325" s="149"/>
      <c r="AA325" s="149"/>
      <c r="AB325" s="149"/>
      <c r="AC325" s="149"/>
      <c r="AD325" s="149"/>
      <c r="AE325" s="85"/>
      <c r="AF325" s="85"/>
      <c r="AG325" s="85"/>
      <c r="AH325" s="85"/>
      <c r="AI325" s="85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  <c r="DK325" s="87"/>
      <c r="DL325" s="87"/>
      <c r="DM325" s="87"/>
      <c r="DN325" s="87"/>
      <c r="DO325" s="87"/>
      <c r="DP325" s="87"/>
      <c r="DQ325" s="87"/>
      <c r="DR325" s="87"/>
      <c r="DS325" s="87"/>
      <c r="DT325" s="87"/>
      <c r="DU325" s="87"/>
      <c r="DV325" s="87"/>
      <c r="DW325" s="87"/>
      <c r="DX325" s="87"/>
      <c r="DY325" s="87"/>
      <c r="DZ325" s="87"/>
      <c r="EA325" s="87"/>
      <c r="EB325" s="87"/>
      <c r="EC325" s="87"/>
      <c r="ED325" s="87"/>
      <c r="EE325" s="87"/>
      <c r="EF325" s="87"/>
      <c r="EG325" s="87"/>
      <c r="EH325" s="87"/>
    </row>
    <row r="326" spans="1:138" s="88" customFormat="1" ht="13.5" hidden="1" thickBot="1" x14ac:dyDescent="0.25">
      <c r="A326" s="130"/>
      <c r="B326" s="131" t="s">
        <v>27</v>
      </c>
      <c r="C326" s="136">
        <f t="shared" ref="C326:N326" si="322">C324-C325</f>
        <v>-35.663266764781227</v>
      </c>
      <c r="D326" s="137">
        <f t="shared" si="322"/>
        <v>46.455487416050047</v>
      </c>
      <c r="E326" s="137">
        <f t="shared" si="322"/>
        <v>81.438304711424536</v>
      </c>
      <c r="F326" s="137">
        <f t="shared" si="322"/>
        <v>-3.5274367763544063</v>
      </c>
      <c r="G326" s="137">
        <f t="shared" si="322"/>
        <v>-59.852071147593243</v>
      </c>
      <c r="H326" s="137">
        <f t="shared" si="322"/>
        <v>-35.957385601333016</v>
      </c>
      <c r="I326" s="137">
        <f t="shared" si="322"/>
        <v>-24.891250651210786</v>
      </c>
      <c r="J326" s="137">
        <f t="shared" si="322"/>
        <v>-52.298951939095069</v>
      </c>
      <c r="K326" s="137">
        <f t="shared" si="322"/>
        <v>-86.906076332831972</v>
      </c>
      <c r="L326" s="137">
        <f t="shared" si="322"/>
        <v>-116.24750053597459</v>
      </c>
      <c r="M326" s="137">
        <f t="shared" si="322"/>
        <v>-83.230396974219616</v>
      </c>
      <c r="N326" s="138">
        <f t="shared" si="322"/>
        <v>-12.874778923945598</v>
      </c>
      <c r="O326" s="135"/>
      <c r="P326" s="95"/>
      <c r="Q326" s="149"/>
      <c r="R326" s="149"/>
      <c r="S326" s="149"/>
      <c r="T326" s="149"/>
      <c r="U326" s="149"/>
      <c r="V326" s="149"/>
      <c r="W326" s="149"/>
      <c r="X326" s="149"/>
      <c r="Y326" s="149"/>
      <c r="Z326" s="149"/>
      <c r="AA326" s="149"/>
      <c r="AB326" s="149"/>
      <c r="AC326" s="149"/>
      <c r="AD326" s="149"/>
      <c r="AE326" s="85"/>
      <c r="AF326" s="85"/>
      <c r="AG326" s="85"/>
      <c r="AH326" s="85"/>
      <c r="AI326" s="85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  <c r="DK326" s="87"/>
      <c r="DL326" s="87"/>
      <c r="DM326" s="87"/>
      <c r="DN326" s="87"/>
      <c r="DO326" s="87"/>
      <c r="DP326" s="87"/>
      <c r="DQ326" s="87"/>
      <c r="DR326" s="87"/>
      <c r="DS326" s="87"/>
      <c r="DT326" s="87"/>
      <c r="DU326" s="87"/>
      <c r="DV326" s="87"/>
      <c r="DW326" s="87"/>
      <c r="DX326" s="87"/>
      <c r="DY326" s="87"/>
      <c r="DZ326" s="87"/>
      <c r="EA326" s="87"/>
      <c r="EB326" s="87"/>
      <c r="EC326" s="87"/>
      <c r="ED326" s="87"/>
      <c r="EE326" s="87"/>
      <c r="EF326" s="87"/>
      <c r="EG326" s="87"/>
      <c r="EH326" s="87"/>
    </row>
    <row r="327" spans="1:138" s="88" customFormat="1" ht="13.5" hidden="1" thickBot="1" x14ac:dyDescent="0.25">
      <c r="A327" s="130"/>
      <c r="B327" s="147" t="s">
        <v>15</v>
      </c>
      <c r="C327" s="136">
        <f>IF(C326&lt;0,N319*EXP(C326/$M$5),IF((C326+N319)&gt;$M$5,+$M$5,C326+N319))</f>
        <v>14.804424104101713</v>
      </c>
      <c r="D327" s="137">
        <f t="shared" ref="D327:N327" si="323">IF(D326&lt;0,C327*EXP(D326/$M$5),IF((D326+C327)&gt;$M$5,+$M$5,D326+C327))</f>
        <v>61.259911520151761</v>
      </c>
      <c r="E327" s="137">
        <f t="shared" si="323"/>
        <v>142.69821623157628</v>
      </c>
      <c r="F327" s="137">
        <f t="shared" si="323"/>
        <v>140.32128781642962</v>
      </c>
      <c r="G327" s="137">
        <f t="shared" si="323"/>
        <v>105.52256788959698</v>
      </c>
      <c r="H327" s="137">
        <f t="shared" si="323"/>
        <v>88.916630784436848</v>
      </c>
      <c r="I327" s="137">
        <f t="shared" si="323"/>
        <v>78.97800792051477</v>
      </c>
      <c r="J327" s="137">
        <f t="shared" si="323"/>
        <v>61.567048759232065</v>
      </c>
      <c r="K327" s="137">
        <f t="shared" si="323"/>
        <v>40.702452391380838</v>
      </c>
      <c r="L327" s="137">
        <f t="shared" si="323"/>
        <v>23.399831455655935</v>
      </c>
      <c r="M327" s="137">
        <f t="shared" si="323"/>
        <v>15.742964954054228</v>
      </c>
      <c r="N327" s="138">
        <f t="shared" si="323"/>
        <v>14.806779124269429</v>
      </c>
      <c r="O327" s="135"/>
      <c r="P327" s="95"/>
      <c r="Q327" s="149"/>
      <c r="R327" s="149"/>
      <c r="S327" s="149"/>
      <c r="T327" s="149"/>
      <c r="U327" s="149"/>
      <c r="V327" s="149"/>
      <c r="W327" s="149"/>
      <c r="X327" s="149"/>
      <c r="Y327" s="149"/>
      <c r="Z327" s="149"/>
      <c r="AA327" s="149"/>
      <c r="AB327" s="149"/>
      <c r="AC327" s="149"/>
      <c r="AD327" s="149"/>
      <c r="AE327" s="85"/>
      <c r="AF327" s="85"/>
      <c r="AG327" s="85"/>
      <c r="AH327" s="85"/>
      <c r="AI327" s="85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  <c r="DK327" s="87"/>
      <c r="DL327" s="87"/>
      <c r="DM327" s="87"/>
      <c r="DN327" s="87"/>
      <c r="DO327" s="87"/>
      <c r="DP327" s="87"/>
      <c r="DQ327" s="87"/>
      <c r="DR327" s="87"/>
      <c r="DS327" s="87"/>
      <c r="DT327" s="87"/>
      <c r="DU327" s="87"/>
      <c r="DV327" s="87"/>
      <c r="DW327" s="87"/>
      <c r="DX327" s="87"/>
      <c r="DY327" s="87"/>
      <c r="DZ327" s="87"/>
      <c r="EA327" s="87"/>
      <c r="EB327" s="87"/>
      <c r="EC327" s="87"/>
      <c r="ED327" s="87"/>
      <c r="EE327" s="87"/>
      <c r="EF327" s="87"/>
      <c r="EG327" s="87"/>
      <c r="EH327" s="87"/>
    </row>
    <row r="328" spans="1:138" s="88" customFormat="1" ht="13.5" hidden="1" thickBot="1" x14ac:dyDescent="0.25">
      <c r="A328" s="130"/>
      <c r="B328" s="147" t="s">
        <v>16</v>
      </c>
      <c r="C328" s="136">
        <f>C327-N319</f>
        <v>-2.740262419561482</v>
      </c>
      <c r="D328" s="137">
        <f t="shared" ref="D328:N328" si="324">D327-C327</f>
        <v>46.455487416050047</v>
      </c>
      <c r="E328" s="137">
        <f t="shared" si="324"/>
        <v>81.438304711424522</v>
      </c>
      <c r="F328" s="137">
        <f t="shared" si="324"/>
        <v>-2.376928415146665</v>
      </c>
      <c r="G328" s="137">
        <f t="shared" si="324"/>
        <v>-34.798719926832632</v>
      </c>
      <c r="H328" s="137">
        <f t="shared" si="324"/>
        <v>-16.605937105160137</v>
      </c>
      <c r="I328" s="137">
        <f t="shared" si="324"/>
        <v>-9.9386228639220775</v>
      </c>
      <c r="J328" s="137">
        <f t="shared" si="324"/>
        <v>-17.410959161282705</v>
      </c>
      <c r="K328" s="137">
        <f t="shared" si="324"/>
        <v>-20.864596367851227</v>
      </c>
      <c r="L328" s="137">
        <f t="shared" si="324"/>
        <v>-17.302620935724903</v>
      </c>
      <c r="M328" s="137">
        <f t="shared" si="324"/>
        <v>-7.6568665016017068</v>
      </c>
      <c r="N328" s="138">
        <f t="shared" si="324"/>
        <v>-0.93618582978479914</v>
      </c>
      <c r="O328" s="135"/>
      <c r="P328" s="95"/>
      <c r="Q328" s="149"/>
      <c r="R328" s="149"/>
      <c r="S328" s="149"/>
      <c r="T328" s="149"/>
      <c r="U328" s="149"/>
      <c r="V328" s="149"/>
      <c r="W328" s="149"/>
      <c r="X328" s="149"/>
      <c r="Y328" s="149"/>
      <c r="Z328" s="149"/>
      <c r="AA328" s="149"/>
      <c r="AB328" s="149"/>
      <c r="AC328" s="149"/>
      <c r="AD328" s="149"/>
      <c r="AE328" s="85"/>
      <c r="AF328" s="85"/>
      <c r="AG328" s="85"/>
      <c r="AH328" s="85"/>
      <c r="AI328" s="85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  <c r="DK328" s="87"/>
      <c r="DL328" s="87"/>
      <c r="DM328" s="87"/>
      <c r="DN328" s="87"/>
      <c r="DO328" s="87"/>
      <c r="DP328" s="87"/>
      <c r="DQ328" s="87"/>
      <c r="DR328" s="87"/>
      <c r="DS328" s="87"/>
      <c r="DT328" s="87"/>
      <c r="DU328" s="87"/>
      <c r="DV328" s="87"/>
      <c r="DW328" s="87"/>
      <c r="DX328" s="87"/>
      <c r="DY328" s="87"/>
      <c r="DZ328" s="87"/>
      <c r="EA328" s="87"/>
      <c r="EB328" s="87"/>
      <c r="EC328" s="87"/>
      <c r="ED328" s="87"/>
      <c r="EE328" s="87"/>
      <c r="EF328" s="87"/>
      <c r="EG328" s="87"/>
      <c r="EH328" s="87"/>
    </row>
    <row r="329" spans="1:138" s="88" customFormat="1" ht="13.5" hidden="1" thickBot="1" x14ac:dyDescent="0.25">
      <c r="A329" s="130"/>
      <c r="B329" s="148" t="s">
        <v>17</v>
      </c>
      <c r="C329" s="136">
        <f t="shared" ref="C329:N329" si="325">IF(C328&gt;=0,+C325,+C324+ABS(C328))</f>
        <v>94.740262419561475</v>
      </c>
      <c r="D329" s="137">
        <f t="shared" si="325"/>
        <v>125.54451258394995</v>
      </c>
      <c r="E329" s="137">
        <f t="shared" si="325"/>
        <v>100.56169528857546</v>
      </c>
      <c r="F329" s="137">
        <f t="shared" si="325"/>
        <v>76.376928415146665</v>
      </c>
      <c r="G329" s="137">
        <f t="shared" si="325"/>
        <v>36.798719926832632</v>
      </c>
      <c r="H329" s="137">
        <f t="shared" si="325"/>
        <v>17.605937105160137</v>
      </c>
      <c r="I329" s="137">
        <f t="shared" si="325"/>
        <v>12.938622863922077</v>
      </c>
      <c r="J329" s="137">
        <f t="shared" si="325"/>
        <v>18.410959161282705</v>
      </c>
      <c r="K329" s="137">
        <f t="shared" si="325"/>
        <v>20.864596367851227</v>
      </c>
      <c r="L329" s="137">
        <f t="shared" si="325"/>
        <v>18.302620935724903</v>
      </c>
      <c r="M329" s="137">
        <f t="shared" si="325"/>
        <v>40.656866501601705</v>
      </c>
      <c r="N329" s="138">
        <f t="shared" si="325"/>
        <v>118.9361858297848</v>
      </c>
      <c r="O329" s="129">
        <f>SUM(C329:N329)</f>
        <v>681.73790739939375</v>
      </c>
      <c r="P329" s="95"/>
      <c r="Q329" s="149"/>
      <c r="R329" s="149"/>
      <c r="S329" s="149"/>
      <c r="T329" s="149"/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  <c r="AE329" s="85"/>
      <c r="AF329" s="85"/>
      <c r="AG329" s="85"/>
      <c r="AH329" s="85"/>
      <c r="AI329" s="85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  <c r="DK329" s="87"/>
      <c r="DL329" s="87"/>
      <c r="DM329" s="87"/>
      <c r="DN329" s="87"/>
      <c r="DO329" s="87"/>
      <c r="DP329" s="87"/>
      <c r="DQ329" s="87"/>
      <c r="DR329" s="87"/>
      <c r="DS329" s="87"/>
      <c r="DT329" s="87"/>
      <c r="DU329" s="87"/>
      <c r="DV329" s="87"/>
      <c r="DW329" s="87"/>
      <c r="DX329" s="87"/>
      <c r="DY329" s="87"/>
      <c r="DZ329" s="87"/>
      <c r="EA329" s="87"/>
      <c r="EB329" s="87"/>
      <c r="EC329" s="87"/>
      <c r="ED329" s="87"/>
      <c r="EE329" s="87"/>
      <c r="EF329" s="87"/>
      <c r="EG329" s="87"/>
      <c r="EH329" s="87"/>
    </row>
    <row r="330" spans="1:138" s="88" customFormat="1" ht="13.5" hidden="1" thickBot="1" x14ac:dyDescent="0.25">
      <c r="A330" s="130"/>
      <c r="B330" s="147" t="s">
        <v>18</v>
      </c>
      <c r="C330" s="136">
        <f>IF((+N319+C326)&gt;$M$5,(N319+ABS(C326))-$M$5,0)</f>
        <v>0</v>
      </c>
      <c r="D330" s="137">
        <f t="shared" ref="D330:N330" si="326">IF((+C327+D326)&gt;$M$5,(C327+ABS(D326))-$M$5,0)</f>
        <v>0</v>
      </c>
      <c r="E330" s="137">
        <f t="shared" si="326"/>
        <v>0</v>
      </c>
      <c r="F330" s="137">
        <f t="shared" si="326"/>
        <v>0</v>
      </c>
      <c r="G330" s="137">
        <f t="shared" si="326"/>
        <v>0</v>
      </c>
      <c r="H330" s="137">
        <f t="shared" si="326"/>
        <v>0</v>
      </c>
      <c r="I330" s="137">
        <f t="shared" si="326"/>
        <v>0</v>
      </c>
      <c r="J330" s="137">
        <f t="shared" si="326"/>
        <v>0</v>
      </c>
      <c r="K330" s="137">
        <f t="shared" si="326"/>
        <v>0</v>
      </c>
      <c r="L330" s="137">
        <f t="shared" si="326"/>
        <v>0</v>
      </c>
      <c r="M330" s="137">
        <f t="shared" si="326"/>
        <v>0</v>
      </c>
      <c r="N330" s="138">
        <f t="shared" si="326"/>
        <v>0</v>
      </c>
      <c r="O330" s="129">
        <f>SUM(C330:N330)</f>
        <v>0</v>
      </c>
      <c r="P330" s="95"/>
      <c r="Q330" s="149"/>
      <c r="R330" s="149"/>
      <c r="S330" s="149"/>
      <c r="T330" s="149"/>
      <c r="U330" s="149"/>
      <c r="V330" s="149"/>
      <c r="W330" s="149"/>
      <c r="X330" s="149"/>
      <c r="Y330" s="149"/>
      <c r="Z330" s="149"/>
      <c r="AA330" s="149"/>
      <c r="AB330" s="149"/>
      <c r="AC330" s="149"/>
      <c r="AD330" s="149"/>
      <c r="AE330" s="85"/>
      <c r="AF330" s="85"/>
      <c r="AG330" s="85"/>
      <c r="AH330" s="85"/>
      <c r="AI330" s="85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  <c r="DK330" s="87"/>
      <c r="DL330" s="87"/>
      <c r="DM330" s="87"/>
      <c r="DN330" s="87"/>
      <c r="DO330" s="87"/>
      <c r="DP330" s="87"/>
      <c r="DQ330" s="87"/>
      <c r="DR330" s="87"/>
      <c r="DS330" s="87"/>
      <c r="DT330" s="87"/>
      <c r="DU330" s="87"/>
      <c r="DV330" s="87"/>
      <c r="DW330" s="87"/>
      <c r="DX330" s="87"/>
      <c r="DY330" s="87"/>
      <c r="DZ330" s="87"/>
      <c r="EA330" s="87"/>
      <c r="EB330" s="87"/>
      <c r="EC330" s="87"/>
      <c r="ED330" s="87"/>
      <c r="EE330" s="87"/>
      <c r="EF330" s="87"/>
      <c r="EG330" s="87"/>
      <c r="EH330" s="87"/>
    </row>
    <row r="331" spans="1:138" s="88" customFormat="1" ht="13.5" hidden="1" thickBot="1" x14ac:dyDescent="0.25">
      <c r="A331" s="130"/>
      <c r="B331" s="147" t="s">
        <v>19</v>
      </c>
      <c r="C331" s="136">
        <f>C325-C329</f>
        <v>32.923004345219752</v>
      </c>
      <c r="D331" s="137">
        <f>D325-D329</f>
        <v>0</v>
      </c>
      <c r="E331" s="137">
        <f t="shared" ref="E331:N331" si="327">E325-E329</f>
        <v>0</v>
      </c>
      <c r="F331" s="137">
        <f t="shared" si="327"/>
        <v>1.1505083612077414</v>
      </c>
      <c r="G331" s="137">
        <f t="shared" si="327"/>
        <v>25.053351220760611</v>
      </c>
      <c r="H331" s="137">
        <f t="shared" si="327"/>
        <v>19.351448496172878</v>
      </c>
      <c r="I331" s="137">
        <f t="shared" si="327"/>
        <v>14.952627787288709</v>
      </c>
      <c r="J331" s="137">
        <f t="shared" si="327"/>
        <v>34.887992777812364</v>
      </c>
      <c r="K331" s="137">
        <f t="shared" si="327"/>
        <v>66.041479964980738</v>
      </c>
      <c r="L331" s="137">
        <f t="shared" si="327"/>
        <v>98.944879600249692</v>
      </c>
      <c r="M331" s="137">
        <f t="shared" si="327"/>
        <v>75.573530472617904</v>
      </c>
      <c r="N331" s="138">
        <f t="shared" si="327"/>
        <v>11.938593094160794</v>
      </c>
      <c r="O331" s="143">
        <f>SUM(C331:N331)</f>
        <v>380.81741612047119</v>
      </c>
      <c r="P331" s="95">
        <f>(100*O330-60*O331)/O325</f>
        <v>-21.503863809686234</v>
      </c>
      <c r="Q331" s="149"/>
      <c r="R331" s="149"/>
      <c r="S331" s="149"/>
      <c r="T331" s="149"/>
      <c r="U331" s="149"/>
      <c r="V331" s="149"/>
      <c r="W331" s="149"/>
      <c r="X331" s="149"/>
      <c r="Y331" s="149"/>
      <c r="Z331" s="149"/>
      <c r="AA331" s="149"/>
      <c r="AB331" s="149"/>
      <c r="AC331" s="149"/>
      <c r="AD331" s="149"/>
      <c r="AE331" s="85"/>
      <c r="AF331" s="85"/>
      <c r="AG331" s="85"/>
      <c r="AH331" s="85"/>
      <c r="AI331" s="85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  <c r="DK331" s="87"/>
      <c r="DL331" s="87"/>
      <c r="DM331" s="87"/>
      <c r="DN331" s="87"/>
      <c r="DO331" s="87"/>
      <c r="DP331" s="87"/>
      <c r="DQ331" s="87"/>
      <c r="DR331" s="87"/>
      <c r="DS331" s="87"/>
      <c r="DT331" s="87"/>
      <c r="DU331" s="87"/>
      <c r="DV331" s="87"/>
      <c r="DW331" s="87"/>
      <c r="DX331" s="87"/>
      <c r="DY331" s="87"/>
      <c r="DZ331" s="87"/>
      <c r="EA331" s="87"/>
      <c r="EB331" s="87"/>
      <c r="EC331" s="87"/>
      <c r="ED331" s="87"/>
      <c r="EE331" s="87"/>
      <c r="EF331" s="87"/>
      <c r="EG331" s="87"/>
      <c r="EH331" s="87"/>
    </row>
    <row r="332" spans="1:138" s="88" customFormat="1" ht="13.5" hidden="1" thickBot="1" x14ac:dyDescent="0.25">
      <c r="A332" s="144"/>
      <c r="B332" s="124" t="s">
        <v>13</v>
      </c>
      <c r="C332" s="145">
        <f t="shared" ref="C332:N332" si="328">R111</f>
        <v>238</v>
      </c>
      <c r="D332" s="145">
        <f t="shared" si="328"/>
        <v>72</v>
      </c>
      <c r="E332" s="145">
        <f t="shared" si="328"/>
        <v>67</v>
      </c>
      <c r="F332" s="145">
        <f t="shared" si="328"/>
        <v>4</v>
      </c>
      <c r="G332" s="145">
        <f t="shared" si="328"/>
        <v>0</v>
      </c>
      <c r="H332" s="145">
        <f t="shared" si="328"/>
        <v>10</v>
      </c>
      <c r="I332" s="145">
        <f t="shared" si="328"/>
        <v>2.5</v>
      </c>
      <c r="J332" s="145">
        <f t="shared" si="328"/>
        <v>0</v>
      </c>
      <c r="K332" s="145">
        <f t="shared" si="328"/>
        <v>2</v>
      </c>
      <c r="L332" s="145">
        <f t="shared" si="328"/>
        <v>36</v>
      </c>
      <c r="M332" s="145">
        <f t="shared" si="328"/>
        <v>22</v>
      </c>
      <c r="N332" s="145">
        <f t="shared" si="328"/>
        <v>156</v>
      </c>
      <c r="O332" s="126">
        <f>SUM(C332:N332)</f>
        <v>609.5</v>
      </c>
      <c r="P332" s="95"/>
      <c r="Q332" s="149"/>
      <c r="R332" s="149"/>
      <c r="S332" s="149"/>
      <c r="T332" s="149"/>
      <c r="U332" s="149"/>
      <c r="V332" s="149"/>
      <c r="W332" s="149"/>
      <c r="X332" s="149"/>
      <c r="Y332" s="149"/>
      <c r="Z332" s="149"/>
      <c r="AA332" s="149"/>
      <c r="AB332" s="149"/>
      <c r="AC332" s="149"/>
      <c r="AD332" s="149"/>
      <c r="AE332" s="85"/>
      <c r="AF332" s="85"/>
      <c r="AG332" s="85"/>
      <c r="AH332" s="85"/>
      <c r="AI332" s="85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  <c r="DK332" s="87"/>
      <c r="DL332" s="87"/>
      <c r="DM332" s="87"/>
      <c r="DN332" s="87"/>
      <c r="DO332" s="87"/>
      <c r="DP332" s="87"/>
      <c r="DQ332" s="87"/>
      <c r="DR332" s="87"/>
      <c r="DS332" s="87"/>
      <c r="DT332" s="87"/>
      <c r="DU332" s="87"/>
      <c r="DV332" s="87"/>
      <c r="DW332" s="87"/>
      <c r="DX332" s="87"/>
      <c r="DY332" s="87"/>
      <c r="DZ332" s="87"/>
      <c r="EA332" s="87"/>
      <c r="EB332" s="87"/>
      <c r="EC332" s="87"/>
      <c r="ED332" s="87"/>
      <c r="EE332" s="87"/>
      <c r="EF332" s="87"/>
      <c r="EG332" s="87"/>
      <c r="EH332" s="87"/>
    </row>
    <row r="333" spans="1:138" s="88" customFormat="1" ht="13.5" hidden="1" thickBot="1" x14ac:dyDescent="0.25">
      <c r="A333" s="127">
        <f>P111</f>
        <v>2013</v>
      </c>
      <c r="B333" s="124" t="s">
        <v>14</v>
      </c>
      <c r="C333" s="129">
        <f t="shared" ref="C333:N333" si="329">C79</f>
        <v>118.26905327231815</v>
      </c>
      <c r="D333" s="129">
        <f t="shared" si="329"/>
        <v>118.26905327231815</v>
      </c>
      <c r="E333" s="129">
        <f t="shared" si="329"/>
        <v>94.064610975180216</v>
      </c>
      <c r="F333" s="129">
        <f t="shared" si="329"/>
        <v>86.906076332831972</v>
      </c>
      <c r="G333" s="129">
        <f t="shared" si="329"/>
        <v>61.114910426962844</v>
      </c>
      <c r="H333" s="129">
        <f t="shared" si="329"/>
        <v>49.261893603843816</v>
      </c>
      <c r="I333" s="129">
        <f t="shared" si="329"/>
        <v>37.530526288039262</v>
      </c>
      <c r="J333" s="129">
        <f t="shared" si="329"/>
        <v>41.666520329201255</v>
      </c>
      <c r="K333" s="129">
        <f t="shared" si="329"/>
        <v>65.604441148060047</v>
      </c>
      <c r="L333" s="129">
        <f t="shared" si="329"/>
        <v>104.3721310342241</v>
      </c>
      <c r="M333" s="129">
        <f t="shared" si="329"/>
        <v>123.44356011319586</v>
      </c>
      <c r="N333" s="129">
        <f t="shared" si="329"/>
        <v>144.12147486929825</v>
      </c>
      <c r="O333" s="129">
        <f>SUM(C333:N333)</f>
        <v>1044.6242516654738</v>
      </c>
      <c r="P333" s="95"/>
      <c r="Q333" s="149"/>
      <c r="R333" s="149"/>
      <c r="S333" s="149"/>
      <c r="T333" s="149"/>
      <c r="U333" s="149"/>
      <c r="V333" s="149"/>
      <c r="W333" s="149"/>
      <c r="X333" s="149"/>
      <c r="Y333" s="149"/>
      <c r="Z333" s="149"/>
      <c r="AA333" s="149"/>
      <c r="AB333" s="149"/>
      <c r="AC333" s="149"/>
      <c r="AD333" s="149"/>
      <c r="AE333" s="85"/>
      <c r="AF333" s="85"/>
      <c r="AG333" s="85"/>
      <c r="AH333" s="85"/>
      <c r="AI333" s="85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  <c r="DK333" s="87"/>
      <c r="DL333" s="87"/>
      <c r="DM333" s="87"/>
      <c r="DN333" s="87"/>
      <c r="DO333" s="87"/>
      <c r="DP333" s="87"/>
      <c r="DQ333" s="87"/>
      <c r="DR333" s="87"/>
      <c r="DS333" s="87"/>
      <c r="DT333" s="87"/>
      <c r="DU333" s="87"/>
      <c r="DV333" s="87"/>
      <c r="DW333" s="87"/>
      <c r="DX333" s="87"/>
      <c r="DY333" s="87"/>
      <c r="DZ333" s="87"/>
      <c r="EA333" s="87"/>
      <c r="EB333" s="87"/>
      <c r="EC333" s="87"/>
      <c r="ED333" s="87"/>
      <c r="EE333" s="87"/>
      <c r="EF333" s="87"/>
      <c r="EG333" s="87"/>
      <c r="EH333" s="87"/>
    </row>
    <row r="334" spans="1:138" s="88" customFormat="1" ht="13.5" hidden="1" thickBot="1" x14ac:dyDescent="0.25">
      <c r="A334" s="130"/>
      <c r="B334" s="131" t="s">
        <v>27</v>
      </c>
      <c r="C334" s="136">
        <f t="shared" ref="C334:N334" si="330">C332-C333</f>
        <v>119.73094672768185</v>
      </c>
      <c r="D334" s="137">
        <f t="shared" si="330"/>
        <v>-46.269053272318146</v>
      </c>
      <c r="E334" s="137">
        <f t="shared" si="330"/>
        <v>-27.064610975180216</v>
      </c>
      <c r="F334" s="137">
        <f t="shared" si="330"/>
        <v>-82.906076332831972</v>
      </c>
      <c r="G334" s="137">
        <f t="shared" si="330"/>
        <v>-61.114910426962844</v>
      </c>
      <c r="H334" s="137">
        <f t="shared" si="330"/>
        <v>-39.261893603843816</v>
      </c>
      <c r="I334" s="137">
        <f t="shared" si="330"/>
        <v>-35.030526288039262</v>
      </c>
      <c r="J334" s="137">
        <f t="shared" si="330"/>
        <v>-41.666520329201255</v>
      </c>
      <c r="K334" s="137">
        <f t="shared" si="330"/>
        <v>-63.604441148060047</v>
      </c>
      <c r="L334" s="137">
        <f t="shared" si="330"/>
        <v>-68.372131034224097</v>
      </c>
      <c r="M334" s="137">
        <f t="shared" si="330"/>
        <v>-101.44356011319586</v>
      </c>
      <c r="N334" s="138">
        <f t="shared" si="330"/>
        <v>11.878525130701746</v>
      </c>
      <c r="O334" s="135"/>
      <c r="P334" s="95"/>
      <c r="Q334" s="149"/>
      <c r="R334" s="149"/>
      <c r="S334" s="149"/>
      <c r="T334" s="149"/>
      <c r="U334" s="149"/>
      <c r="V334" s="149"/>
      <c r="W334" s="149"/>
      <c r="X334" s="149"/>
      <c r="Y334" s="149"/>
      <c r="Z334" s="149"/>
      <c r="AA334" s="149"/>
      <c r="AB334" s="149"/>
      <c r="AC334" s="149"/>
      <c r="AD334" s="149"/>
      <c r="AE334" s="85"/>
      <c r="AF334" s="85"/>
      <c r="AG334" s="85"/>
      <c r="AH334" s="85"/>
      <c r="AI334" s="85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  <c r="DK334" s="87"/>
      <c r="DL334" s="87"/>
      <c r="DM334" s="87"/>
      <c r="DN334" s="87"/>
      <c r="DO334" s="87"/>
      <c r="DP334" s="87"/>
      <c r="DQ334" s="87"/>
      <c r="DR334" s="87"/>
      <c r="DS334" s="87"/>
      <c r="DT334" s="87"/>
      <c r="DU334" s="87"/>
      <c r="DV334" s="87"/>
      <c r="DW334" s="87"/>
      <c r="DX334" s="87"/>
      <c r="DY334" s="87"/>
      <c r="DZ334" s="87"/>
      <c r="EA334" s="87"/>
      <c r="EB334" s="87"/>
      <c r="EC334" s="87"/>
      <c r="ED334" s="87"/>
      <c r="EE334" s="87"/>
      <c r="EF334" s="87"/>
      <c r="EG334" s="87"/>
      <c r="EH334" s="87"/>
    </row>
    <row r="335" spans="1:138" s="88" customFormat="1" ht="13.5" hidden="1" thickBot="1" x14ac:dyDescent="0.25">
      <c r="A335" s="130"/>
      <c r="B335" s="147" t="s">
        <v>15</v>
      </c>
      <c r="C335" s="136">
        <f>IF(C334&lt;0,N327*EXP(C334/$M$5),IF((C334+N327)&gt;$M$5,+$M$5,C334+N327))</f>
        <v>134.53772585195128</v>
      </c>
      <c r="D335" s="137">
        <f t="shared" ref="D335:N335" si="331">IF(D334&lt;0,C335*EXP(D334/$M$5),IF((D334+C335)&gt;$M$5,+$M$5,D334+C335))</f>
        <v>107.9335569321355</v>
      </c>
      <c r="E335" s="137">
        <f t="shared" si="331"/>
        <v>94.882257134769418</v>
      </c>
      <c r="F335" s="137">
        <f t="shared" si="331"/>
        <v>63.933653695640125</v>
      </c>
      <c r="G335" s="137">
        <f t="shared" si="331"/>
        <v>47.790290997721925</v>
      </c>
      <c r="H335" s="137">
        <f t="shared" si="331"/>
        <v>39.64088771160857</v>
      </c>
      <c r="I335" s="137">
        <f t="shared" si="331"/>
        <v>33.550409654361061</v>
      </c>
      <c r="J335" s="137">
        <f t="shared" si="331"/>
        <v>27.512407150615559</v>
      </c>
      <c r="K335" s="137">
        <f t="shared" si="331"/>
        <v>20.323112411909271</v>
      </c>
      <c r="L335" s="137">
        <f t="shared" si="331"/>
        <v>14.675467241693005</v>
      </c>
      <c r="M335" s="137">
        <f t="shared" si="331"/>
        <v>9.0531488148358683</v>
      </c>
      <c r="N335" s="138">
        <f t="shared" si="331"/>
        <v>20.931673945537614</v>
      </c>
      <c r="O335" s="135"/>
      <c r="P335" s="95"/>
      <c r="Q335" s="149"/>
      <c r="R335" s="149"/>
      <c r="S335" s="149"/>
      <c r="T335" s="149"/>
      <c r="U335" s="149"/>
      <c r="V335" s="149"/>
      <c r="W335" s="149"/>
      <c r="X335" s="149"/>
      <c r="Y335" s="149"/>
      <c r="Z335" s="149"/>
      <c r="AA335" s="149"/>
      <c r="AB335" s="149"/>
      <c r="AC335" s="149"/>
      <c r="AD335" s="149"/>
      <c r="AE335" s="85"/>
      <c r="AF335" s="85"/>
      <c r="AG335" s="85"/>
      <c r="AH335" s="85"/>
      <c r="AI335" s="85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  <c r="DK335" s="87"/>
      <c r="DL335" s="87"/>
      <c r="DM335" s="87"/>
      <c r="DN335" s="87"/>
      <c r="DO335" s="87"/>
      <c r="DP335" s="87"/>
      <c r="DQ335" s="87"/>
      <c r="DR335" s="87"/>
      <c r="DS335" s="87"/>
      <c r="DT335" s="87"/>
      <c r="DU335" s="87"/>
      <c r="DV335" s="87"/>
      <c r="DW335" s="87"/>
      <c r="DX335" s="87"/>
      <c r="DY335" s="87"/>
      <c r="DZ335" s="87"/>
      <c r="EA335" s="87"/>
      <c r="EB335" s="87"/>
      <c r="EC335" s="87"/>
      <c r="ED335" s="87"/>
      <c r="EE335" s="87"/>
      <c r="EF335" s="87"/>
      <c r="EG335" s="87"/>
      <c r="EH335" s="87"/>
    </row>
    <row r="336" spans="1:138" s="88" customFormat="1" ht="13.5" hidden="1" thickBot="1" x14ac:dyDescent="0.25">
      <c r="A336" s="130"/>
      <c r="B336" s="147" t="s">
        <v>16</v>
      </c>
      <c r="C336" s="136">
        <f>C335-N327</f>
        <v>119.73094672768185</v>
      </c>
      <c r="D336" s="137">
        <f t="shared" ref="D336:N336" si="332">D335-C335</f>
        <v>-26.604168919815777</v>
      </c>
      <c r="E336" s="137">
        <f t="shared" si="332"/>
        <v>-13.051299797366084</v>
      </c>
      <c r="F336" s="137">
        <f t="shared" si="332"/>
        <v>-30.948603439129293</v>
      </c>
      <c r="G336" s="137">
        <f t="shared" si="332"/>
        <v>-16.143362697918199</v>
      </c>
      <c r="H336" s="137">
        <f t="shared" si="332"/>
        <v>-8.1494032861133547</v>
      </c>
      <c r="I336" s="137">
        <f t="shared" si="332"/>
        <v>-6.090478057247509</v>
      </c>
      <c r="J336" s="137">
        <f t="shared" si="332"/>
        <v>-6.0380025037455027</v>
      </c>
      <c r="K336" s="137">
        <f t="shared" si="332"/>
        <v>-7.1892947387062875</v>
      </c>
      <c r="L336" s="137">
        <f t="shared" si="332"/>
        <v>-5.6476451702162667</v>
      </c>
      <c r="M336" s="137">
        <f t="shared" si="332"/>
        <v>-5.6223184268571362</v>
      </c>
      <c r="N336" s="138">
        <f t="shared" si="332"/>
        <v>11.878525130701746</v>
      </c>
      <c r="O336" s="135"/>
      <c r="P336" s="9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  <c r="DK336" s="87"/>
      <c r="DL336" s="87"/>
      <c r="DM336" s="87"/>
      <c r="DN336" s="87"/>
      <c r="DO336" s="87"/>
      <c r="DP336" s="87"/>
      <c r="DQ336" s="87"/>
      <c r="DR336" s="87"/>
      <c r="DS336" s="87"/>
      <c r="DT336" s="87"/>
      <c r="DU336" s="87"/>
      <c r="DV336" s="87"/>
      <c r="DW336" s="87"/>
      <c r="DX336" s="87"/>
      <c r="DY336" s="87"/>
      <c r="DZ336" s="87"/>
      <c r="EA336" s="87"/>
      <c r="EB336" s="87"/>
      <c r="EC336" s="87"/>
      <c r="ED336" s="87"/>
      <c r="EE336" s="87"/>
      <c r="EF336" s="87"/>
      <c r="EG336" s="87"/>
      <c r="EH336" s="87"/>
    </row>
    <row r="337" spans="1:138" s="88" customFormat="1" ht="13.5" hidden="1" thickBot="1" x14ac:dyDescent="0.25">
      <c r="A337" s="130"/>
      <c r="B337" s="148" t="s">
        <v>17</v>
      </c>
      <c r="C337" s="136">
        <f t="shared" ref="C337:N337" si="333">IF(C336&gt;=0,+C333,+C332+ABS(C336))</f>
        <v>118.26905327231815</v>
      </c>
      <c r="D337" s="137">
        <f t="shared" si="333"/>
        <v>98.604168919815777</v>
      </c>
      <c r="E337" s="137">
        <f t="shared" si="333"/>
        <v>80.051299797366084</v>
      </c>
      <c r="F337" s="137">
        <f t="shared" si="333"/>
        <v>34.948603439129293</v>
      </c>
      <c r="G337" s="137">
        <f t="shared" si="333"/>
        <v>16.143362697918199</v>
      </c>
      <c r="H337" s="137">
        <f t="shared" si="333"/>
        <v>18.149403286113355</v>
      </c>
      <c r="I337" s="137">
        <f t="shared" si="333"/>
        <v>8.590478057247509</v>
      </c>
      <c r="J337" s="137">
        <f t="shared" si="333"/>
        <v>6.0380025037455027</v>
      </c>
      <c r="K337" s="137">
        <f t="shared" si="333"/>
        <v>9.1892947387062875</v>
      </c>
      <c r="L337" s="137">
        <f t="shared" si="333"/>
        <v>41.647645170216265</v>
      </c>
      <c r="M337" s="137">
        <f t="shared" si="333"/>
        <v>27.622318426857134</v>
      </c>
      <c r="N337" s="138">
        <f t="shared" si="333"/>
        <v>144.12147486929825</v>
      </c>
      <c r="O337" s="129">
        <f>SUM(C337:N337)</f>
        <v>603.3751051787317</v>
      </c>
      <c r="P337" s="9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  <c r="DK337" s="87"/>
      <c r="DL337" s="87"/>
      <c r="DM337" s="87"/>
      <c r="DN337" s="87"/>
      <c r="DO337" s="87"/>
      <c r="DP337" s="87"/>
      <c r="DQ337" s="87"/>
      <c r="DR337" s="87"/>
      <c r="DS337" s="87"/>
      <c r="DT337" s="87"/>
      <c r="DU337" s="87"/>
      <c r="DV337" s="87"/>
      <c r="DW337" s="87"/>
      <c r="DX337" s="87"/>
      <c r="DY337" s="87"/>
      <c r="DZ337" s="87"/>
      <c r="EA337" s="87"/>
      <c r="EB337" s="87"/>
      <c r="EC337" s="87"/>
      <c r="ED337" s="87"/>
      <c r="EE337" s="87"/>
      <c r="EF337" s="87"/>
      <c r="EG337" s="87"/>
      <c r="EH337" s="87"/>
    </row>
    <row r="338" spans="1:138" s="88" customFormat="1" ht="13.5" hidden="1" thickBot="1" x14ac:dyDescent="0.25">
      <c r="A338" s="130"/>
      <c r="B338" s="147" t="s">
        <v>18</v>
      </c>
      <c r="C338" s="136">
        <f>IF((+N327+C334)&gt;$M$5,(N327+ABS(C334))-$M$5,0)</f>
        <v>0</v>
      </c>
      <c r="D338" s="137">
        <f t="shared" ref="D338:N338" si="334">IF((+C335+D334)&gt;$M$5,(C335+ABS(D334))-$M$5,0)</f>
        <v>0</v>
      </c>
      <c r="E338" s="137">
        <f t="shared" si="334"/>
        <v>0</v>
      </c>
      <c r="F338" s="137">
        <f t="shared" si="334"/>
        <v>0</v>
      </c>
      <c r="G338" s="137">
        <f t="shared" si="334"/>
        <v>0</v>
      </c>
      <c r="H338" s="137">
        <f t="shared" si="334"/>
        <v>0</v>
      </c>
      <c r="I338" s="137">
        <f t="shared" si="334"/>
        <v>0</v>
      </c>
      <c r="J338" s="137">
        <f t="shared" si="334"/>
        <v>0</v>
      </c>
      <c r="K338" s="137">
        <f t="shared" si="334"/>
        <v>0</v>
      </c>
      <c r="L338" s="137">
        <f t="shared" si="334"/>
        <v>0</v>
      </c>
      <c r="M338" s="137">
        <f t="shared" si="334"/>
        <v>0</v>
      </c>
      <c r="N338" s="138">
        <f t="shared" si="334"/>
        <v>0</v>
      </c>
      <c r="O338" s="129">
        <f>SUM(C338:N338)</f>
        <v>0</v>
      </c>
      <c r="P338" s="9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  <c r="DK338" s="87"/>
      <c r="DL338" s="87"/>
      <c r="DM338" s="87"/>
      <c r="DN338" s="87"/>
      <c r="DO338" s="87"/>
      <c r="DP338" s="87"/>
      <c r="DQ338" s="87"/>
      <c r="DR338" s="87"/>
      <c r="DS338" s="87"/>
      <c r="DT338" s="87"/>
      <c r="DU338" s="87"/>
      <c r="DV338" s="87"/>
      <c r="DW338" s="87"/>
      <c r="DX338" s="87"/>
      <c r="DY338" s="87"/>
      <c r="DZ338" s="87"/>
      <c r="EA338" s="87"/>
      <c r="EB338" s="87"/>
      <c r="EC338" s="87"/>
      <c r="ED338" s="87"/>
      <c r="EE338" s="87"/>
      <c r="EF338" s="87"/>
      <c r="EG338" s="87"/>
      <c r="EH338" s="87"/>
    </row>
    <row r="339" spans="1:138" s="88" customFormat="1" ht="13.5" hidden="1" thickBot="1" x14ac:dyDescent="0.25">
      <c r="A339" s="130"/>
      <c r="B339" s="147" t="s">
        <v>19</v>
      </c>
      <c r="C339" s="136">
        <f>C333-C337</f>
        <v>0</v>
      </c>
      <c r="D339" s="137">
        <f>D333-D337</f>
        <v>19.664884352502369</v>
      </c>
      <c r="E339" s="137">
        <f t="shared" ref="E339:N339" si="335">E333-E337</f>
        <v>14.013311177814131</v>
      </c>
      <c r="F339" s="137">
        <f t="shared" si="335"/>
        <v>51.957472893702679</v>
      </c>
      <c r="G339" s="137">
        <f t="shared" si="335"/>
        <v>44.971547729044644</v>
      </c>
      <c r="H339" s="137">
        <f t="shared" si="335"/>
        <v>31.112490317730462</v>
      </c>
      <c r="I339" s="137">
        <f t="shared" si="335"/>
        <v>28.940048230791753</v>
      </c>
      <c r="J339" s="137">
        <f t="shared" si="335"/>
        <v>35.628517825455752</v>
      </c>
      <c r="K339" s="137">
        <f t="shared" si="335"/>
        <v>56.41514640935376</v>
      </c>
      <c r="L339" s="137">
        <f t="shared" si="335"/>
        <v>62.724485864007832</v>
      </c>
      <c r="M339" s="137">
        <f t="shared" si="335"/>
        <v>95.821241686338723</v>
      </c>
      <c r="N339" s="138">
        <f t="shared" si="335"/>
        <v>0</v>
      </c>
      <c r="O339" s="143">
        <f>SUM(C339:N339)</f>
        <v>441.24914648674212</v>
      </c>
      <c r="P339" s="95">
        <f>(100*O338-60*O339)/O333</f>
        <v>-25.343992107204837</v>
      </c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  <c r="DK339" s="87"/>
      <c r="DL339" s="87"/>
      <c r="DM339" s="87"/>
      <c r="DN339" s="87"/>
      <c r="DO339" s="87"/>
      <c r="DP339" s="87"/>
      <c r="DQ339" s="87"/>
      <c r="DR339" s="87"/>
      <c r="DS339" s="87"/>
      <c r="DT339" s="87"/>
      <c r="DU339" s="87"/>
      <c r="DV339" s="87"/>
      <c r="DW339" s="87"/>
      <c r="DX339" s="87"/>
      <c r="DY339" s="87"/>
      <c r="DZ339" s="87"/>
      <c r="EA339" s="87"/>
      <c r="EB339" s="87"/>
      <c r="EC339" s="87"/>
      <c r="ED339" s="87"/>
      <c r="EE339" s="87"/>
      <c r="EF339" s="87"/>
      <c r="EG339" s="87"/>
      <c r="EH339" s="87"/>
    </row>
    <row r="340" spans="1:138" s="88" customFormat="1" ht="13.5" hidden="1" thickBot="1" x14ac:dyDescent="0.25">
      <c r="A340" s="144"/>
      <c r="B340" s="124" t="s">
        <v>13</v>
      </c>
      <c r="C340" s="145">
        <f t="shared" ref="C340:N340" si="336">R112</f>
        <v>130</v>
      </c>
      <c r="D340" s="145">
        <f t="shared" si="336"/>
        <v>159</v>
      </c>
      <c r="E340" s="145">
        <f t="shared" si="336"/>
        <v>103</v>
      </c>
      <c r="F340" s="145">
        <f t="shared" si="336"/>
        <v>30</v>
      </c>
      <c r="G340" s="145">
        <f t="shared" si="336"/>
        <v>65</v>
      </c>
      <c r="H340" s="145">
        <f t="shared" si="336"/>
        <v>6</v>
      </c>
      <c r="I340" s="145">
        <f t="shared" si="336"/>
        <v>0</v>
      </c>
      <c r="J340" s="145">
        <f t="shared" si="336"/>
        <v>0</v>
      </c>
      <c r="K340" s="145">
        <f t="shared" si="336"/>
        <v>2</v>
      </c>
      <c r="L340" s="145">
        <f t="shared" si="336"/>
        <v>72</v>
      </c>
      <c r="M340" s="145">
        <f t="shared" si="336"/>
        <v>28</v>
      </c>
      <c r="N340" s="145">
        <f t="shared" si="336"/>
        <v>125</v>
      </c>
      <c r="O340" s="126">
        <f>SUM(C340:N340)</f>
        <v>720</v>
      </c>
      <c r="P340" s="9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  <c r="DK340" s="87"/>
      <c r="DL340" s="87"/>
      <c r="DM340" s="87"/>
      <c r="DN340" s="87"/>
      <c r="DO340" s="87"/>
      <c r="DP340" s="87"/>
      <c r="DQ340" s="87"/>
      <c r="DR340" s="87"/>
      <c r="DS340" s="87"/>
      <c r="DT340" s="87"/>
      <c r="DU340" s="87"/>
      <c r="DV340" s="87"/>
      <c r="DW340" s="87"/>
      <c r="DX340" s="87"/>
      <c r="DY340" s="87"/>
      <c r="DZ340" s="87"/>
      <c r="EA340" s="87"/>
      <c r="EB340" s="87"/>
      <c r="EC340" s="87"/>
      <c r="ED340" s="87"/>
      <c r="EE340" s="87"/>
      <c r="EF340" s="87"/>
      <c r="EG340" s="87"/>
      <c r="EH340" s="87"/>
    </row>
    <row r="341" spans="1:138" s="88" customFormat="1" ht="13.5" hidden="1" thickBot="1" x14ac:dyDescent="0.25">
      <c r="A341" s="127">
        <f>P112</f>
        <v>2014</v>
      </c>
      <c r="B341" s="124" t="s">
        <v>14</v>
      </c>
      <c r="C341" s="129">
        <f t="shared" ref="C341:N341" si="337">C80</f>
        <v>122.39975913283779</v>
      </c>
      <c r="D341" s="129">
        <f t="shared" si="337"/>
        <v>109.23523543180637</v>
      </c>
      <c r="E341" s="129">
        <f t="shared" si="337"/>
        <v>88.669044194030604</v>
      </c>
      <c r="F341" s="129">
        <f t="shared" si="337"/>
        <v>80.875655279357616</v>
      </c>
      <c r="G341" s="129">
        <f t="shared" si="337"/>
        <v>55.377347032091549</v>
      </c>
      <c r="H341" s="129">
        <f t="shared" si="337"/>
        <v>37.530526288039262</v>
      </c>
      <c r="I341" s="129">
        <f t="shared" si="337"/>
        <v>35.264530819272899</v>
      </c>
      <c r="J341" s="129">
        <f t="shared" si="337"/>
        <v>64.090179003409958</v>
      </c>
      <c r="K341" s="129">
        <f t="shared" si="337"/>
        <v>89.557194120066811</v>
      </c>
      <c r="L341" s="129">
        <f t="shared" si="337"/>
        <v>121.36040811519388</v>
      </c>
      <c r="M341" s="129">
        <f t="shared" si="337"/>
        <v>107.27665120155608</v>
      </c>
      <c r="N341" s="129">
        <f t="shared" si="337"/>
        <v>114.20953673517046</v>
      </c>
      <c r="O341" s="129">
        <f>SUM(C341:N341)</f>
        <v>1025.8460673528334</v>
      </c>
      <c r="P341" s="9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  <c r="DK341" s="87"/>
      <c r="DL341" s="87"/>
      <c r="DM341" s="87"/>
      <c r="DN341" s="87"/>
      <c r="DO341" s="87"/>
      <c r="DP341" s="87"/>
      <c r="DQ341" s="87"/>
      <c r="DR341" s="87"/>
      <c r="DS341" s="87"/>
      <c r="DT341" s="87"/>
      <c r="DU341" s="87"/>
      <c r="DV341" s="87"/>
      <c r="DW341" s="87"/>
      <c r="DX341" s="87"/>
      <c r="DY341" s="87"/>
      <c r="DZ341" s="87"/>
      <c r="EA341" s="87"/>
      <c r="EB341" s="87"/>
      <c r="EC341" s="87"/>
      <c r="ED341" s="87"/>
      <c r="EE341" s="87"/>
      <c r="EF341" s="87"/>
      <c r="EG341" s="87"/>
      <c r="EH341" s="87"/>
    </row>
    <row r="342" spans="1:138" s="88" customFormat="1" ht="13.5" hidden="1" thickBot="1" x14ac:dyDescent="0.25">
      <c r="A342" s="130"/>
      <c r="B342" s="131" t="s">
        <v>27</v>
      </c>
      <c r="C342" s="136">
        <f t="shared" ref="C342:N342" si="338">C340-C341</f>
        <v>7.6002408671622135</v>
      </c>
      <c r="D342" s="137">
        <f t="shared" si="338"/>
        <v>49.764764568193627</v>
      </c>
      <c r="E342" s="137">
        <f t="shared" si="338"/>
        <v>14.330955805969396</v>
      </c>
      <c r="F342" s="137">
        <f t="shared" si="338"/>
        <v>-50.875655279357616</v>
      </c>
      <c r="G342" s="137">
        <f t="shared" si="338"/>
        <v>9.6226529679084507</v>
      </c>
      <c r="H342" s="137">
        <f t="shared" si="338"/>
        <v>-31.530526288039262</v>
      </c>
      <c r="I342" s="137">
        <f t="shared" si="338"/>
        <v>-35.264530819272899</v>
      </c>
      <c r="J342" s="137">
        <f t="shared" si="338"/>
        <v>-64.090179003409958</v>
      </c>
      <c r="K342" s="137">
        <f t="shared" si="338"/>
        <v>-87.557194120066811</v>
      </c>
      <c r="L342" s="137">
        <f t="shared" si="338"/>
        <v>-49.360408115193877</v>
      </c>
      <c r="M342" s="137">
        <f t="shared" si="338"/>
        <v>-79.276651201556078</v>
      </c>
      <c r="N342" s="138">
        <f t="shared" si="338"/>
        <v>10.79046326482954</v>
      </c>
      <c r="O342" s="135"/>
      <c r="P342" s="9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  <c r="DK342" s="87"/>
      <c r="DL342" s="87"/>
      <c r="DM342" s="87"/>
      <c r="DN342" s="87"/>
      <c r="DO342" s="87"/>
      <c r="DP342" s="87"/>
      <c r="DQ342" s="87"/>
      <c r="DR342" s="87"/>
      <c r="DS342" s="87"/>
      <c r="DT342" s="87"/>
      <c r="DU342" s="87"/>
      <c r="DV342" s="87"/>
      <c r="DW342" s="87"/>
      <c r="DX342" s="87"/>
      <c r="DY342" s="87"/>
      <c r="DZ342" s="87"/>
      <c r="EA342" s="87"/>
      <c r="EB342" s="87"/>
      <c r="EC342" s="87"/>
      <c r="ED342" s="87"/>
      <c r="EE342" s="87"/>
      <c r="EF342" s="87"/>
      <c r="EG342" s="87"/>
      <c r="EH342" s="87"/>
    </row>
    <row r="343" spans="1:138" s="88" customFormat="1" ht="13.5" hidden="1" thickBot="1" x14ac:dyDescent="0.25">
      <c r="A343" s="130"/>
      <c r="B343" s="147" t="s">
        <v>15</v>
      </c>
      <c r="C343" s="136">
        <f>IF(C342&lt;0,N335*EXP(C342/$M$5),IF((C342+N335)&gt;$M$5,+$M$5,C342+N335))</f>
        <v>28.531914812699828</v>
      </c>
      <c r="D343" s="137">
        <f>IF(D342&lt;0,C343*EXP(D342/$M$5),IF((D342+C343)&gt;$M$5,+$M$5,D342+C343))</f>
        <v>78.296679380893451</v>
      </c>
      <c r="E343" s="137">
        <f>IF(E342&lt;0,D343*EXP(E342/$M$5),IF((E342+D343)&gt;$M$5,+$M$5,E342+D343))</f>
        <v>92.627635186862847</v>
      </c>
      <c r="F343" s="137">
        <f>IF(F342&lt;0,E343*EXP(F342/$M$5),IF((F342+E343)&gt;$M$5,+$M$5,F342+E343))</f>
        <v>72.698627698154581</v>
      </c>
      <c r="G343" s="137">
        <f>IF(G342&lt;0,F343*EXP(G342/$M$5),IF((G342+F343)&gt;$M$5,+$M$5,G342+F343))</f>
        <v>82.321280666063032</v>
      </c>
      <c r="H343" s="137">
        <f t="shared" ref="H343:N343" si="339">IF(H342&lt;0,G343*EXP(H342/$M$5),IF((H342+G343)&gt;$M$5,+$M$5,H342+G343))</f>
        <v>70.844283993049302</v>
      </c>
      <c r="I343" s="137">
        <f t="shared" si="339"/>
        <v>59.892898853077057</v>
      </c>
      <c r="J343" s="137">
        <f t="shared" si="339"/>
        <v>44.140009651010509</v>
      </c>
      <c r="K343" s="137">
        <f t="shared" si="339"/>
        <v>29.090963690502345</v>
      </c>
      <c r="L343" s="137">
        <f t="shared" si="339"/>
        <v>22.997328049075374</v>
      </c>
      <c r="M343" s="137">
        <f t="shared" si="339"/>
        <v>15.766227850287406</v>
      </c>
      <c r="N343" s="138">
        <f t="shared" si="339"/>
        <v>26.556691115116948</v>
      </c>
      <c r="O343" s="135"/>
      <c r="P343" s="9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  <c r="DK343" s="87"/>
      <c r="DL343" s="87"/>
      <c r="DM343" s="87"/>
      <c r="DN343" s="87"/>
      <c r="DO343" s="87"/>
      <c r="DP343" s="87"/>
      <c r="DQ343" s="87"/>
      <c r="DR343" s="87"/>
      <c r="DS343" s="87"/>
      <c r="DT343" s="87"/>
      <c r="DU343" s="87"/>
      <c r="DV343" s="87"/>
      <c r="DW343" s="87"/>
      <c r="DX343" s="87"/>
      <c r="DY343" s="87"/>
      <c r="DZ343" s="87"/>
      <c r="EA343" s="87"/>
      <c r="EB343" s="87"/>
      <c r="EC343" s="87"/>
      <c r="ED343" s="87"/>
      <c r="EE343" s="87"/>
      <c r="EF343" s="87"/>
      <c r="EG343" s="87"/>
      <c r="EH343" s="87"/>
    </row>
    <row r="344" spans="1:138" s="88" customFormat="1" ht="13.5" hidden="1" thickBot="1" x14ac:dyDescent="0.25">
      <c r="A344" s="130"/>
      <c r="B344" s="147" t="s">
        <v>16</v>
      </c>
      <c r="C344" s="136">
        <f>C343-N335</f>
        <v>7.6002408671622135</v>
      </c>
      <c r="D344" s="137">
        <f>D343-C343</f>
        <v>49.764764568193627</v>
      </c>
      <c r="E344" s="137">
        <f>E343-D343</f>
        <v>14.330955805969396</v>
      </c>
      <c r="F344" s="137">
        <f>F343-E343</f>
        <v>-19.929007488708265</v>
      </c>
      <c r="G344" s="137">
        <f t="shared" ref="G344:N344" si="340">G343-F343</f>
        <v>9.6226529679084507</v>
      </c>
      <c r="H344" s="137">
        <f t="shared" si="340"/>
        <v>-11.47699667301373</v>
      </c>
      <c r="I344" s="137">
        <f t="shared" si="340"/>
        <v>-10.951385139972245</v>
      </c>
      <c r="J344" s="137">
        <f t="shared" si="340"/>
        <v>-15.752889202066548</v>
      </c>
      <c r="K344" s="137">
        <f t="shared" si="340"/>
        <v>-15.049045960508163</v>
      </c>
      <c r="L344" s="137">
        <f t="shared" si="340"/>
        <v>-6.093635641426971</v>
      </c>
      <c r="M344" s="137">
        <f t="shared" si="340"/>
        <v>-7.2311001987879688</v>
      </c>
      <c r="N344" s="138">
        <f t="shared" si="340"/>
        <v>10.790463264829542</v>
      </c>
      <c r="O344" s="135"/>
      <c r="P344" s="95"/>
      <c r="Q344" s="149"/>
      <c r="R344" s="149"/>
      <c r="S344" s="149"/>
      <c r="T344" s="149"/>
      <c r="U344" s="149"/>
      <c r="V344" s="149"/>
      <c r="W344" s="149"/>
      <c r="X344" s="149"/>
      <c r="Y344" s="149"/>
      <c r="Z344" s="149"/>
      <c r="AA344" s="149"/>
      <c r="AB344" s="149"/>
      <c r="AC344" s="149"/>
      <c r="AD344" s="149"/>
      <c r="AE344" s="149"/>
      <c r="AF344" s="85"/>
      <c r="AG344" s="85"/>
      <c r="AH344" s="85"/>
      <c r="AI344" s="85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  <c r="DK344" s="87"/>
      <c r="DL344" s="87"/>
      <c r="DM344" s="87"/>
      <c r="DN344" s="87"/>
      <c r="DO344" s="87"/>
      <c r="DP344" s="87"/>
      <c r="DQ344" s="87"/>
      <c r="DR344" s="87"/>
      <c r="DS344" s="87"/>
      <c r="DT344" s="87"/>
      <c r="DU344" s="87"/>
      <c r="DV344" s="87"/>
      <c r="DW344" s="87"/>
      <c r="DX344" s="87"/>
      <c r="DY344" s="87"/>
      <c r="DZ344" s="87"/>
      <c r="EA344" s="87"/>
      <c r="EB344" s="87"/>
      <c r="EC344" s="87"/>
      <c r="ED344" s="87"/>
      <c r="EE344" s="87"/>
      <c r="EF344" s="87"/>
      <c r="EG344" s="87"/>
      <c r="EH344" s="87"/>
    </row>
    <row r="345" spans="1:138" s="88" customFormat="1" ht="13.5" hidden="1" thickBot="1" x14ac:dyDescent="0.25">
      <c r="A345" s="130"/>
      <c r="B345" s="148" t="s">
        <v>17</v>
      </c>
      <c r="C345" s="136">
        <f>IF(C344&gt;=0,+C341,+C340+ABS(C344))</f>
        <v>122.39975913283779</v>
      </c>
      <c r="D345" s="137">
        <f t="shared" ref="D345:N345" si="341">IF(D344&gt;=0,+D341,+D340+ABS(D344))</f>
        <v>109.23523543180637</v>
      </c>
      <c r="E345" s="137">
        <f t="shared" si="341"/>
        <v>88.669044194030604</v>
      </c>
      <c r="F345" s="137">
        <f t="shared" si="341"/>
        <v>49.929007488708265</v>
      </c>
      <c r="G345" s="137">
        <f t="shared" si="341"/>
        <v>55.377347032091549</v>
      </c>
      <c r="H345" s="137">
        <f t="shared" si="341"/>
        <v>17.47699667301373</v>
      </c>
      <c r="I345" s="137">
        <f t="shared" si="341"/>
        <v>10.951385139972245</v>
      </c>
      <c r="J345" s="137">
        <f t="shared" si="341"/>
        <v>15.752889202066548</v>
      </c>
      <c r="K345" s="137">
        <f t="shared" si="341"/>
        <v>17.049045960508163</v>
      </c>
      <c r="L345" s="137">
        <f t="shared" si="341"/>
        <v>78.093635641426971</v>
      </c>
      <c r="M345" s="137">
        <f t="shared" si="341"/>
        <v>35.231100198787971</v>
      </c>
      <c r="N345" s="138">
        <f t="shared" si="341"/>
        <v>114.20953673517046</v>
      </c>
      <c r="O345" s="129">
        <f>SUM(C345:N345)</f>
        <v>714.37498283042078</v>
      </c>
      <c r="P345" s="95"/>
      <c r="Q345" s="149"/>
      <c r="R345" s="149"/>
      <c r="S345" s="149"/>
      <c r="T345" s="149"/>
      <c r="U345" s="149"/>
      <c r="V345" s="149"/>
      <c r="W345" s="149"/>
      <c r="X345" s="149"/>
      <c r="Y345" s="149"/>
      <c r="Z345" s="149"/>
      <c r="AA345" s="149"/>
      <c r="AB345" s="149"/>
      <c r="AC345" s="149"/>
      <c r="AD345" s="149"/>
      <c r="AE345" s="149"/>
      <c r="AF345" s="85"/>
      <c r="AG345" s="85"/>
      <c r="AH345" s="85"/>
      <c r="AI345" s="85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  <c r="DK345" s="87"/>
      <c r="DL345" s="87"/>
      <c r="DM345" s="87"/>
      <c r="DN345" s="87"/>
      <c r="DO345" s="87"/>
      <c r="DP345" s="87"/>
      <c r="DQ345" s="87"/>
      <c r="DR345" s="87"/>
      <c r="DS345" s="87"/>
      <c r="DT345" s="87"/>
      <c r="DU345" s="87"/>
      <c r="DV345" s="87"/>
      <c r="DW345" s="87"/>
      <c r="DX345" s="87"/>
      <c r="DY345" s="87"/>
      <c r="DZ345" s="87"/>
      <c r="EA345" s="87"/>
      <c r="EB345" s="87"/>
      <c r="EC345" s="87"/>
      <c r="ED345" s="87"/>
      <c r="EE345" s="87"/>
      <c r="EF345" s="87"/>
      <c r="EG345" s="87"/>
      <c r="EH345" s="87"/>
    </row>
    <row r="346" spans="1:138" s="88" customFormat="1" ht="13.5" hidden="1" thickBot="1" x14ac:dyDescent="0.25">
      <c r="A346" s="130"/>
      <c r="B346" s="147" t="s">
        <v>18</v>
      </c>
      <c r="C346" s="136">
        <f>IF((+N335+C342)&gt;$M$5,(N335+ABS(C342))-$M$5,0)</f>
        <v>0</v>
      </c>
      <c r="D346" s="137">
        <f>IF((+C343+D342)&gt;$M$5,(C343+ABS(D342))-$M$5,0)</f>
        <v>0</v>
      </c>
      <c r="E346" s="137">
        <f>IF((+D343+E342)&gt;$M$5,(D343+ABS(E342))-$M$5,0)</f>
        <v>0</v>
      </c>
      <c r="F346" s="137">
        <f t="shared" ref="F346:N346" si="342">IF((+E343+F342)&gt;$M$5,(E343+ABS(F342))-$M$5,0)</f>
        <v>0</v>
      </c>
      <c r="G346" s="137">
        <f t="shared" si="342"/>
        <v>0</v>
      </c>
      <c r="H346" s="137">
        <f t="shared" si="342"/>
        <v>0</v>
      </c>
      <c r="I346" s="137">
        <f t="shared" si="342"/>
        <v>0</v>
      </c>
      <c r="J346" s="137">
        <f t="shared" si="342"/>
        <v>0</v>
      </c>
      <c r="K346" s="137">
        <f t="shared" si="342"/>
        <v>0</v>
      </c>
      <c r="L346" s="137">
        <f t="shared" si="342"/>
        <v>0</v>
      </c>
      <c r="M346" s="137">
        <f t="shared" si="342"/>
        <v>0</v>
      </c>
      <c r="N346" s="138">
        <f t="shared" si="342"/>
        <v>0</v>
      </c>
      <c r="O346" s="129">
        <f>SUM(C346:N346)</f>
        <v>0</v>
      </c>
      <c r="P346" s="95"/>
      <c r="Q346" s="149"/>
      <c r="R346" s="149"/>
      <c r="S346" s="149"/>
      <c r="T346" s="149"/>
      <c r="U346" s="149"/>
      <c r="V346" s="149"/>
      <c r="W346" s="149"/>
      <c r="X346" s="149"/>
      <c r="Y346" s="149"/>
      <c r="Z346" s="149"/>
      <c r="AA346" s="149"/>
      <c r="AB346" s="149"/>
      <c r="AC346" s="149"/>
      <c r="AD346" s="149"/>
      <c r="AE346" s="149"/>
      <c r="AF346" s="85"/>
      <c r="AG346" s="85"/>
      <c r="AH346" s="85"/>
      <c r="AI346" s="85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  <c r="DK346" s="87"/>
      <c r="DL346" s="87"/>
      <c r="DM346" s="87"/>
      <c r="DN346" s="87"/>
      <c r="DO346" s="87"/>
      <c r="DP346" s="87"/>
      <c r="DQ346" s="87"/>
      <c r="DR346" s="87"/>
      <c r="DS346" s="87"/>
      <c r="DT346" s="87"/>
      <c r="DU346" s="87"/>
      <c r="DV346" s="87"/>
      <c r="DW346" s="87"/>
      <c r="DX346" s="87"/>
      <c r="DY346" s="87"/>
      <c r="DZ346" s="87"/>
      <c r="EA346" s="87"/>
      <c r="EB346" s="87"/>
      <c r="EC346" s="87"/>
      <c r="ED346" s="87"/>
      <c r="EE346" s="87"/>
      <c r="EF346" s="87"/>
      <c r="EG346" s="87"/>
      <c r="EH346" s="87"/>
    </row>
    <row r="347" spans="1:138" s="88" customFormat="1" ht="13.5" hidden="1" thickBot="1" x14ac:dyDescent="0.25">
      <c r="A347" s="130"/>
      <c r="B347" s="147" t="s">
        <v>19</v>
      </c>
      <c r="C347" s="136">
        <f>C341-C345</f>
        <v>0</v>
      </c>
      <c r="D347" s="137">
        <f>D341-D345</f>
        <v>0</v>
      </c>
      <c r="E347" s="137">
        <f t="shared" ref="E347:N347" si="343">E341-E345</f>
        <v>0</v>
      </c>
      <c r="F347" s="137">
        <f t="shared" si="343"/>
        <v>30.946647790649351</v>
      </c>
      <c r="G347" s="137">
        <f t="shared" si="343"/>
        <v>0</v>
      </c>
      <c r="H347" s="137">
        <f t="shared" si="343"/>
        <v>20.053529615025532</v>
      </c>
      <c r="I347" s="137">
        <f t="shared" si="343"/>
        <v>24.313145679300654</v>
      </c>
      <c r="J347" s="137">
        <f t="shared" si="343"/>
        <v>48.33728980134341</v>
      </c>
      <c r="K347" s="137">
        <f t="shared" si="343"/>
        <v>72.508148159558644</v>
      </c>
      <c r="L347" s="137">
        <f t="shared" si="343"/>
        <v>43.266772473766906</v>
      </c>
      <c r="M347" s="137">
        <f t="shared" si="343"/>
        <v>72.045551002768107</v>
      </c>
      <c r="N347" s="138">
        <f t="shared" si="343"/>
        <v>0</v>
      </c>
      <c r="O347" s="143">
        <f>SUM(C347:N347)</f>
        <v>311.47108452241264</v>
      </c>
      <c r="P347" s="153">
        <f>(100*O346-60*O347)/O341</f>
        <v>-18.21741649755435</v>
      </c>
      <c r="Q347" s="149"/>
      <c r="R347" s="149"/>
      <c r="S347" s="149"/>
      <c r="T347" s="149"/>
      <c r="U347" s="149"/>
      <c r="V347" s="149"/>
      <c r="W347" s="149"/>
      <c r="X347" s="149"/>
      <c r="Y347" s="149"/>
      <c r="Z347" s="149"/>
      <c r="AA347" s="149"/>
      <c r="AB347" s="149"/>
      <c r="AC347" s="149"/>
      <c r="AD347" s="149"/>
      <c r="AE347" s="149"/>
      <c r="AF347" s="85"/>
      <c r="AG347" s="85"/>
      <c r="AH347" s="85"/>
      <c r="AI347" s="85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  <c r="DK347" s="87"/>
      <c r="DL347" s="87"/>
      <c r="DM347" s="87"/>
      <c r="DN347" s="87"/>
      <c r="DO347" s="87"/>
      <c r="DP347" s="87"/>
      <c r="DQ347" s="87"/>
      <c r="DR347" s="87"/>
      <c r="DS347" s="87"/>
      <c r="DT347" s="87"/>
      <c r="DU347" s="87"/>
      <c r="DV347" s="87"/>
      <c r="DW347" s="87"/>
      <c r="DX347" s="87"/>
      <c r="DY347" s="87"/>
      <c r="DZ347" s="87"/>
      <c r="EA347" s="87"/>
      <c r="EB347" s="87"/>
      <c r="EC347" s="87"/>
      <c r="ED347" s="87"/>
      <c r="EE347" s="87"/>
      <c r="EF347" s="87"/>
      <c r="EG347" s="87"/>
      <c r="EH347" s="87"/>
    </row>
    <row r="348" spans="1:138" s="88" customFormat="1" ht="13.5" hidden="1" thickBot="1" x14ac:dyDescent="0.25">
      <c r="A348" s="144"/>
      <c r="B348" s="124" t="s">
        <v>13</v>
      </c>
      <c r="C348" s="145">
        <f>R113</f>
        <v>122</v>
      </c>
      <c r="D348" s="145">
        <f t="shared" ref="D348:N348" si="344">S113</f>
        <v>146</v>
      </c>
      <c r="E348" s="145">
        <f t="shared" si="344"/>
        <v>98</v>
      </c>
      <c r="F348" s="145">
        <f t="shared" si="344"/>
        <v>94</v>
      </c>
      <c r="G348" s="145">
        <f t="shared" si="344"/>
        <v>7</v>
      </c>
      <c r="H348" s="145">
        <f t="shared" si="344"/>
        <v>1</v>
      </c>
      <c r="I348" s="145">
        <f t="shared" si="344"/>
        <v>7</v>
      </c>
      <c r="J348" s="145">
        <f t="shared" si="344"/>
        <v>7</v>
      </c>
      <c r="K348" s="145">
        <f t="shared" si="344"/>
        <v>4</v>
      </c>
      <c r="L348" s="145">
        <f t="shared" si="344"/>
        <v>17</v>
      </c>
      <c r="M348" s="145">
        <f t="shared" si="344"/>
        <v>62</v>
      </c>
      <c r="N348" s="145">
        <f t="shared" si="344"/>
        <v>82</v>
      </c>
      <c r="O348" s="126">
        <f>SUM(C348:N348)</f>
        <v>647</v>
      </c>
      <c r="P348" s="95"/>
      <c r="Q348" s="149"/>
      <c r="R348" s="149"/>
      <c r="S348" s="149"/>
      <c r="T348" s="149"/>
      <c r="U348" s="149"/>
      <c r="V348" s="149"/>
      <c r="W348" s="149"/>
      <c r="X348" s="149"/>
      <c r="Y348" s="149"/>
      <c r="Z348" s="149"/>
      <c r="AA348" s="149"/>
      <c r="AB348" s="149"/>
      <c r="AC348" s="149"/>
      <c r="AD348" s="149"/>
      <c r="AE348" s="149"/>
      <c r="AF348" s="85"/>
      <c r="AG348" s="85"/>
      <c r="AH348" s="85"/>
      <c r="AI348" s="85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  <c r="DK348" s="87"/>
      <c r="DL348" s="87"/>
      <c r="DM348" s="87"/>
      <c r="DN348" s="87"/>
      <c r="DO348" s="87"/>
      <c r="DP348" s="87"/>
      <c r="DQ348" s="87"/>
      <c r="DR348" s="87"/>
      <c r="DS348" s="87"/>
      <c r="DT348" s="87"/>
      <c r="DU348" s="87"/>
      <c r="DV348" s="87"/>
      <c r="DW348" s="87"/>
      <c r="DX348" s="87"/>
      <c r="DY348" s="87"/>
      <c r="DZ348" s="87"/>
      <c r="EA348" s="87"/>
      <c r="EB348" s="87"/>
      <c r="EC348" s="87"/>
      <c r="ED348" s="87"/>
      <c r="EE348" s="87"/>
      <c r="EF348" s="87"/>
      <c r="EG348" s="87"/>
      <c r="EH348" s="87"/>
    </row>
    <row r="349" spans="1:138" s="88" customFormat="1" ht="13.5" hidden="1" thickBot="1" x14ac:dyDescent="0.25">
      <c r="A349" s="87">
        <f>P113</f>
        <v>2015</v>
      </c>
      <c r="B349" s="124" t="s">
        <v>14</v>
      </c>
      <c r="C349" s="150">
        <f>C81</f>
        <v>122.39975913283779</v>
      </c>
      <c r="D349" s="150">
        <f t="shared" ref="D349:N349" si="345">D81</f>
        <v>114.20953673517046</v>
      </c>
      <c r="E349" s="150">
        <f t="shared" si="345"/>
        <v>102.45801975280261</v>
      </c>
      <c r="F349" s="150">
        <f t="shared" si="345"/>
        <v>88.669044194030604</v>
      </c>
      <c r="G349" s="150">
        <f t="shared" si="345"/>
        <v>58.210637848723479</v>
      </c>
      <c r="H349" s="150">
        <f t="shared" si="345"/>
        <v>42.888101181703995</v>
      </c>
      <c r="I349" s="150">
        <f t="shared" si="345"/>
        <v>36.388672983215173</v>
      </c>
      <c r="J349" s="150">
        <f t="shared" si="345"/>
        <v>63.33970521861967</v>
      </c>
      <c r="K349" s="150">
        <f t="shared" si="345"/>
        <v>75.879977906673687</v>
      </c>
      <c r="L349" s="150">
        <f t="shared" si="345"/>
        <v>83.433463408576401</v>
      </c>
      <c r="M349" s="150">
        <f t="shared" si="345"/>
        <v>98.68315627299836</v>
      </c>
      <c r="N349" s="150">
        <f t="shared" si="345"/>
        <v>121.36040811519388</v>
      </c>
      <c r="O349" s="126">
        <f>SUM(C349:N349)</f>
        <v>1007.9204827505462</v>
      </c>
      <c r="P349" s="150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5"/>
      <c r="AG349" s="85"/>
      <c r="AH349" s="85"/>
      <c r="AI349" s="85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  <c r="DK349" s="87"/>
      <c r="DL349" s="87"/>
      <c r="DM349" s="87"/>
      <c r="DN349" s="87"/>
      <c r="DO349" s="87"/>
      <c r="DP349" s="87"/>
      <c r="DQ349" s="87"/>
      <c r="DR349" s="87"/>
      <c r="DS349" s="87"/>
      <c r="DT349" s="87"/>
      <c r="DU349" s="87"/>
      <c r="DV349" s="87"/>
      <c r="DW349" s="87"/>
      <c r="DX349" s="87"/>
      <c r="DY349" s="87"/>
      <c r="DZ349" s="87"/>
      <c r="EA349" s="87"/>
      <c r="EB349" s="87"/>
      <c r="EC349" s="87"/>
      <c r="ED349" s="87"/>
      <c r="EE349" s="87"/>
      <c r="EF349" s="87"/>
      <c r="EG349" s="87"/>
      <c r="EH349" s="87"/>
    </row>
    <row r="350" spans="1:138" s="88" customFormat="1" ht="13.5" hidden="1" thickBot="1" x14ac:dyDescent="0.25">
      <c r="A350" s="87"/>
      <c r="B350" s="131" t="s">
        <v>27</v>
      </c>
      <c r="C350" s="136">
        <f>C348-C349</f>
        <v>-0.39975913283778652</v>
      </c>
      <c r="D350" s="136">
        <f t="shared" ref="D350:N350" si="346">D348-D349</f>
        <v>31.79046326482954</v>
      </c>
      <c r="E350" s="136">
        <f>E348-E349</f>
        <v>-4.4580197528026133</v>
      </c>
      <c r="F350" s="136">
        <f t="shared" si="346"/>
        <v>5.3309558059693956</v>
      </c>
      <c r="G350" s="136">
        <f t="shared" si="346"/>
        <v>-51.210637848723479</v>
      </c>
      <c r="H350" s="136">
        <f t="shared" si="346"/>
        <v>-41.888101181703995</v>
      </c>
      <c r="I350" s="136">
        <f t="shared" si="346"/>
        <v>-29.388672983215173</v>
      </c>
      <c r="J350" s="136">
        <f t="shared" si="346"/>
        <v>-56.33970521861967</v>
      </c>
      <c r="K350" s="136">
        <f>K348-K349</f>
        <v>-71.879977906673687</v>
      </c>
      <c r="L350" s="136">
        <f t="shared" si="346"/>
        <v>-66.433463408576401</v>
      </c>
      <c r="M350" s="136">
        <f t="shared" si="346"/>
        <v>-36.68315627299836</v>
      </c>
      <c r="N350" s="136">
        <f t="shared" si="346"/>
        <v>-39.360408115193877</v>
      </c>
      <c r="O350" s="150"/>
      <c r="P350" s="150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5"/>
      <c r="AG350" s="85"/>
      <c r="AH350" s="85"/>
      <c r="AI350" s="85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  <c r="DK350" s="87"/>
      <c r="DL350" s="87"/>
      <c r="DM350" s="87"/>
      <c r="DN350" s="87"/>
      <c r="DO350" s="87"/>
      <c r="DP350" s="87"/>
      <c r="DQ350" s="87"/>
      <c r="DR350" s="87"/>
      <c r="DS350" s="87"/>
      <c r="DT350" s="87"/>
      <c r="DU350" s="87"/>
      <c r="DV350" s="87"/>
      <c r="DW350" s="87"/>
      <c r="DX350" s="87"/>
      <c r="DY350" s="87"/>
      <c r="DZ350" s="87"/>
      <c r="EA350" s="87"/>
      <c r="EB350" s="87"/>
      <c r="EC350" s="87"/>
      <c r="ED350" s="87"/>
      <c r="EE350" s="87"/>
      <c r="EF350" s="87"/>
      <c r="EG350" s="87"/>
      <c r="EH350" s="87"/>
    </row>
    <row r="351" spans="1:138" s="88" customFormat="1" ht="13.5" hidden="1" thickBot="1" x14ac:dyDescent="0.25">
      <c r="A351" s="87"/>
      <c r="B351" s="147" t="s">
        <v>15</v>
      </c>
      <c r="C351" s="136">
        <f>IF(C350&lt;0,N343*EXP(C350/$M$5),IF((C350+N343)&gt;$M$5,+$M$5,C350+N343))</f>
        <v>26.506185488613866</v>
      </c>
      <c r="D351" s="137">
        <f>IF(D350&lt;0,C351*EXP(D350/$M$5),IF((D350+C351)&gt;$M$5,+$M$5,D350+C351))</f>
        <v>58.296648753443407</v>
      </c>
      <c r="E351" s="137">
        <f>IF(E350&lt;0,D351*EXP(E350/$M$5),IF((E350+D351)&gt;$M$5,+$M$5,E350+D351))</f>
        <v>57.072132110983418</v>
      </c>
      <c r="F351" s="137">
        <f>IF(F350&lt;0,E351*EXP(F350/$M$5),IF((F350+E351)&gt;$M$5,+$M$5,F350+E351))</f>
        <v>62.403087916952813</v>
      </c>
      <c r="G351" s="137">
        <f t="shared" ref="G351:N351" si="347">IF(G350&lt;0,F351*EXP(G350/$M$5),IF((G350+F351)&gt;$M$5,+$M$5,G350+F351))</f>
        <v>48.898884275451081</v>
      </c>
      <c r="H351" s="137">
        <f t="shared" si="347"/>
        <v>40.056358753382284</v>
      </c>
      <c r="I351" s="137">
        <f t="shared" si="347"/>
        <v>34.825203719622309</v>
      </c>
      <c r="J351" s="137">
        <f t="shared" si="347"/>
        <v>26.630496895609937</v>
      </c>
      <c r="K351" s="137">
        <f t="shared" si="347"/>
        <v>18.911523586064394</v>
      </c>
      <c r="L351" s="137">
        <f t="shared" si="347"/>
        <v>13.782802564718542</v>
      </c>
      <c r="M351" s="137">
        <f t="shared" si="347"/>
        <v>11.573753758470117</v>
      </c>
      <c r="N351" s="137">
        <f t="shared" si="347"/>
        <v>9.5956456042825486</v>
      </c>
      <c r="O351" s="150"/>
      <c r="P351" s="150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5"/>
      <c r="AG351" s="85"/>
      <c r="AH351" s="85"/>
      <c r="AI351" s="85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  <c r="DK351" s="87"/>
      <c r="DL351" s="87"/>
      <c r="DM351" s="87"/>
      <c r="DN351" s="87"/>
      <c r="DO351" s="87"/>
      <c r="DP351" s="87"/>
      <c r="DQ351" s="87"/>
      <c r="DR351" s="87"/>
      <c r="DS351" s="87"/>
      <c r="DT351" s="87"/>
      <c r="DU351" s="87"/>
      <c r="DV351" s="87"/>
      <c r="DW351" s="87"/>
      <c r="DX351" s="87"/>
      <c r="DY351" s="87"/>
      <c r="DZ351" s="87"/>
      <c r="EA351" s="87"/>
      <c r="EB351" s="87"/>
      <c r="EC351" s="87"/>
      <c r="ED351" s="87"/>
      <c r="EE351" s="87"/>
      <c r="EF351" s="87"/>
      <c r="EG351" s="87"/>
      <c r="EH351" s="87"/>
    </row>
    <row r="352" spans="1:138" s="88" customFormat="1" ht="13.5" hidden="1" thickBot="1" x14ac:dyDescent="0.25">
      <c r="A352" s="87"/>
      <c r="B352" s="147" t="s">
        <v>16</v>
      </c>
      <c r="C352" s="136">
        <f>C351-N343</f>
        <v>-5.0505626503081658E-2</v>
      </c>
      <c r="D352" s="137">
        <f>D351-C351</f>
        <v>31.79046326482954</v>
      </c>
      <c r="E352" s="137">
        <f t="shared" ref="E352:N352" si="348">E351-D351</f>
        <v>-1.2245166424599887</v>
      </c>
      <c r="F352" s="137">
        <f t="shared" si="348"/>
        <v>5.3309558059693956</v>
      </c>
      <c r="G352" s="137">
        <f t="shared" si="348"/>
        <v>-13.504203641501732</v>
      </c>
      <c r="H352" s="137">
        <f t="shared" si="348"/>
        <v>-8.8425255220687973</v>
      </c>
      <c r="I352" s="137">
        <f t="shared" si="348"/>
        <v>-5.2311550337599755</v>
      </c>
      <c r="J352" s="137">
        <f t="shared" si="348"/>
        <v>-8.1947068240123713</v>
      </c>
      <c r="K352" s="137">
        <f t="shared" si="348"/>
        <v>-7.7189733095455431</v>
      </c>
      <c r="L352" s="137">
        <f t="shared" si="348"/>
        <v>-5.1287210213458518</v>
      </c>
      <c r="M352" s="137">
        <f t="shared" si="348"/>
        <v>-2.2090488062484255</v>
      </c>
      <c r="N352" s="137">
        <f t="shared" si="348"/>
        <v>-1.9781081541875682</v>
      </c>
      <c r="O352" s="150"/>
      <c r="P352" s="150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5"/>
      <c r="AG352" s="85"/>
      <c r="AH352" s="85"/>
      <c r="AI352" s="85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  <c r="DK352" s="87"/>
      <c r="DL352" s="87"/>
      <c r="DM352" s="87"/>
      <c r="DN352" s="87"/>
      <c r="DO352" s="87"/>
      <c r="DP352" s="87"/>
      <c r="DQ352" s="87"/>
      <c r="DR352" s="87"/>
      <c r="DS352" s="87"/>
      <c r="DT352" s="87"/>
      <c r="DU352" s="87"/>
      <c r="DV352" s="87"/>
      <c r="DW352" s="87"/>
      <c r="DX352" s="87"/>
      <c r="DY352" s="87"/>
      <c r="DZ352" s="87"/>
      <c r="EA352" s="87"/>
      <c r="EB352" s="87"/>
      <c r="EC352" s="87"/>
      <c r="ED352" s="87"/>
      <c r="EE352" s="87"/>
      <c r="EF352" s="87"/>
      <c r="EG352" s="87"/>
      <c r="EH352" s="87"/>
    </row>
    <row r="353" spans="1:138" s="88" customFormat="1" ht="13.5" hidden="1" thickBot="1" x14ac:dyDescent="0.25">
      <c r="A353" s="87"/>
      <c r="B353" s="148" t="s">
        <v>17</v>
      </c>
      <c r="C353" s="136">
        <f>IF(C352&gt;=0,+C349,+C348+ABS(C352))</f>
        <v>122.05050562650308</v>
      </c>
      <c r="D353" s="136">
        <f t="shared" ref="D353:N353" si="349">IF(D352&gt;=0,+D349,+D348+ABS(D352))</f>
        <v>114.20953673517046</v>
      </c>
      <c r="E353" s="136">
        <f t="shared" si="349"/>
        <v>99.224516642459989</v>
      </c>
      <c r="F353" s="136">
        <f t="shared" si="349"/>
        <v>88.669044194030604</v>
      </c>
      <c r="G353" s="136">
        <f t="shared" si="349"/>
        <v>20.504203641501732</v>
      </c>
      <c r="H353" s="136">
        <f t="shared" si="349"/>
        <v>9.8425255220687973</v>
      </c>
      <c r="I353" s="136">
        <f t="shared" si="349"/>
        <v>12.231155033759975</v>
      </c>
      <c r="J353" s="136">
        <f t="shared" si="349"/>
        <v>15.194706824012371</v>
      </c>
      <c r="K353" s="136">
        <f t="shared" si="349"/>
        <v>11.718973309545543</v>
      </c>
      <c r="L353" s="136">
        <f t="shared" si="349"/>
        <v>22.128721021345854</v>
      </c>
      <c r="M353" s="136">
        <f t="shared" si="349"/>
        <v>64.209048806248433</v>
      </c>
      <c r="N353" s="136">
        <f t="shared" si="349"/>
        <v>83.978108154187566</v>
      </c>
      <c r="O353" s="150">
        <f>SUM(C353:N353)</f>
        <v>663.96104551083454</v>
      </c>
      <c r="P353" s="150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5"/>
      <c r="AG353" s="85"/>
      <c r="AH353" s="85"/>
      <c r="AI353" s="85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  <c r="DK353" s="87"/>
      <c r="DL353" s="87"/>
      <c r="DM353" s="87"/>
      <c r="DN353" s="87"/>
      <c r="DO353" s="87"/>
      <c r="DP353" s="87"/>
      <c r="DQ353" s="87"/>
      <c r="DR353" s="87"/>
      <c r="DS353" s="87"/>
      <c r="DT353" s="87"/>
      <c r="DU353" s="87"/>
      <c r="DV353" s="87"/>
      <c r="DW353" s="87"/>
      <c r="DX353" s="87"/>
      <c r="DY353" s="87"/>
      <c r="DZ353" s="87"/>
      <c r="EA353" s="87"/>
      <c r="EB353" s="87"/>
      <c r="EC353" s="87"/>
      <c r="ED353" s="87"/>
      <c r="EE353" s="87"/>
      <c r="EF353" s="87"/>
      <c r="EG353" s="87"/>
      <c r="EH353" s="87"/>
    </row>
    <row r="354" spans="1:138" s="88" customFormat="1" ht="13.5" hidden="1" thickBot="1" x14ac:dyDescent="0.25">
      <c r="A354" s="87"/>
      <c r="B354" s="147" t="s">
        <v>18</v>
      </c>
      <c r="C354" s="136">
        <f>IF((+N343+C350)&gt;$M$5,(N343+ABS(C350))-$M$5,0)</f>
        <v>0</v>
      </c>
      <c r="D354" s="137">
        <f>IF((+C351+D350)&gt;$M$5,(C351+ABS(D350))-$M$5,0)</f>
        <v>0</v>
      </c>
      <c r="E354" s="137">
        <f t="shared" ref="E354:N354" si="350">IF((+D351+E350)&gt;$M$5,(D351+ABS(E350))-$M$5,0)</f>
        <v>0</v>
      </c>
      <c r="F354" s="137">
        <f t="shared" si="350"/>
        <v>0</v>
      </c>
      <c r="G354" s="137">
        <f t="shared" si="350"/>
        <v>0</v>
      </c>
      <c r="H354" s="137">
        <f t="shared" si="350"/>
        <v>0</v>
      </c>
      <c r="I354" s="137">
        <f t="shared" si="350"/>
        <v>0</v>
      </c>
      <c r="J354" s="137">
        <f t="shared" si="350"/>
        <v>0</v>
      </c>
      <c r="K354" s="137">
        <f t="shared" si="350"/>
        <v>0</v>
      </c>
      <c r="L354" s="137">
        <f t="shared" si="350"/>
        <v>0</v>
      </c>
      <c r="M354" s="137">
        <f t="shared" si="350"/>
        <v>0</v>
      </c>
      <c r="N354" s="137">
        <f t="shared" si="350"/>
        <v>0</v>
      </c>
      <c r="O354" s="150">
        <f>SUM(C354:N354)</f>
        <v>0</v>
      </c>
      <c r="P354" s="150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5"/>
      <c r="AG354" s="85"/>
      <c r="AH354" s="85"/>
      <c r="AI354" s="85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  <c r="DK354" s="87"/>
      <c r="DL354" s="87"/>
      <c r="DM354" s="87"/>
      <c r="DN354" s="87"/>
      <c r="DO354" s="87"/>
      <c r="DP354" s="87"/>
      <c r="DQ354" s="87"/>
      <c r="DR354" s="87"/>
      <c r="DS354" s="87"/>
      <c r="DT354" s="87"/>
      <c r="DU354" s="87"/>
      <c r="DV354" s="87"/>
      <c r="DW354" s="87"/>
      <c r="DX354" s="87"/>
      <c r="DY354" s="87"/>
      <c r="DZ354" s="87"/>
      <c r="EA354" s="87"/>
      <c r="EB354" s="87"/>
      <c r="EC354" s="87"/>
      <c r="ED354" s="87"/>
      <c r="EE354" s="87"/>
      <c r="EF354" s="87"/>
      <c r="EG354" s="87"/>
      <c r="EH354" s="87"/>
    </row>
    <row r="355" spans="1:138" s="88" customFormat="1" ht="13.5" hidden="1" thickBot="1" x14ac:dyDescent="0.25">
      <c r="A355" s="87"/>
      <c r="B355" s="147" t="s">
        <v>19</v>
      </c>
      <c r="C355" s="136">
        <f>C349-C353</f>
        <v>0.34925350633470487</v>
      </c>
      <c r="D355" s="136">
        <f t="shared" ref="D355:N355" si="351">D349-D353</f>
        <v>0</v>
      </c>
      <c r="E355" s="136">
        <f t="shared" si="351"/>
        <v>3.2335031103426246</v>
      </c>
      <c r="F355" s="136">
        <f t="shared" si="351"/>
        <v>0</v>
      </c>
      <c r="G355" s="136">
        <f t="shared" si="351"/>
        <v>37.706434207221747</v>
      </c>
      <c r="H355" s="136">
        <f t="shared" si="351"/>
        <v>33.045575659635197</v>
      </c>
      <c r="I355" s="136">
        <f t="shared" si="351"/>
        <v>24.157517949455197</v>
      </c>
      <c r="J355" s="136">
        <f t="shared" si="351"/>
        <v>48.144998394607299</v>
      </c>
      <c r="K355" s="136">
        <f t="shared" si="351"/>
        <v>64.161004597128141</v>
      </c>
      <c r="L355" s="136">
        <f t="shared" si="351"/>
        <v>61.304742387230547</v>
      </c>
      <c r="M355" s="136">
        <f t="shared" si="351"/>
        <v>34.474107466749928</v>
      </c>
      <c r="N355" s="136">
        <f t="shared" si="351"/>
        <v>37.382299961006311</v>
      </c>
      <c r="O355" s="150">
        <f>SUM(C355:N355)</f>
        <v>343.95943723971175</v>
      </c>
      <c r="P355" s="152">
        <f>(100*O354-60*O355)/O349</f>
        <v>-20.475391251167153</v>
      </c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5"/>
      <c r="AG355" s="85"/>
      <c r="AH355" s="85"/>
      <c r="AI355" s="85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  <c r="DK355" s="87"/>
      <c r="DL355" s="87"/>
      <c r="DM355" s="87"/>
      <c r="DN355" s="87"/>
      <c r="DO355" s="87"/>
      <c r="DP355" s="87"/>
      <c r="DQ355" s="87"/>
      <c r="DR355" s="87"/>
      <c r="DS355" s="87"/>
      <c r="DT355" s="87"/>
      <c r="DU355" s="87"/>
      <c r="DV355" s="87"/>
      <c r="DW355" s="87"/>
      <c r="DX355" s="87"/>
      <c r="DY355" s="87"/>
      <c r="DZ355" s="87"/>
      <c r="EA355" s="87"/>
      <c r="EB355" s="87"/>
      <c r="EC355" s="87"/>
      <c r="ED355" s="87"/>
      <c r="EE355" s="87"/>
      <c r="EF355" s="87"/>
      <c r="EG355" s="87"/>
      <c r="EH355" s="87"/>
    </row>
    <row r="356" spans="1:138" s="88" customFormat="1" hidden="1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150"/>
      <c r="P356" s="150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5"/>
      <c r="AG356" s="85"/>
      <c r="AH356" s="85"/>
      <c r="AI356" s="85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  <c r="DK356" s="87"/>
      <c r="DL356" s="87"/>
      <c r="DM356" s="87"/>
      <c r="DN356" s="87"/>
      <c r="DO356" s="87"/>
      <c r="DP356" s="87"/>
      <c r="DQ356" s="87"/>
      <c r="DR356" s="87"/>
      <c r="DS356" s="87"/>
      <c r="DT356" s="87"/>
      <c r="DU356" s="87"/>
      <c r="DV356" s="87"/>
      <c r="DW356" s="87"/>
      <c r="DX356" s="87"/>
      <c r="DY356" s="87"/>
      <c r="DZ356" s="87"/>
      <c r="EA356" s="87"/>
      <c r="EB356" s="87"/>
      <c r="EC356" s="87"/>
      <c r="ED356" s="87"/>
      <c r="EE356" s="87"/>
      <c r="EF356" s="87"/>
      <c r="EG356" s="87"/>
      <c r="EH356" s="87"/>
    </row>
    <row r="357" spans="1:138" s="88" customFormat="1" hidden="1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150"/>
      <c r="P357" s="150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5"/>
      <c r="AG357" s="85"/>
      <c r="AH357" s="85"/>
      <c r="AI357" s="85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  <c r="DK357" s="87"/>
      <c r="DL357" s="87"/>
      <c r="DM357" s="87"/>
      <c r="DN357" s="87"/>
      <c r="DO357" s="87"/>
      <c r="DP357" s="87"/>
      <c r="DQ357" s="87"/>
      <c r="DR357" s="87"/>
      <c r="DS357" s="87"/>
      <c r="DT357" s="87"/>
      <c r="DU357" s="87"/>
      <c r="DV357" s="87"/>
      <c r="DW357" s="87"/>
      <c r="DX357" s="87"/>
      <c r="DY357" s="87"/>
      <c r="DZ357" s="87"/>
      <c r="EA357" s="87"/>
      <c r="EB357" s="87"/>
      <c r="EC357" s="87"/>
      <c r="ED357" s="87"/>
      <c r="EE357" s="87"/>
      <c r="EF357" s="87"/>
      <c r="EG357" s="87"/>
      <c r="EH357" s="87"/>
    </row>
    <row r="358" spans="1:138" s="88" customFormat="1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150"/>
      <c r="P358" s="150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5"/>
      <c r="AG358" s="85"/>
      <c r="AH358" s="85"/>
      <c r="AI358" s="85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  <c r="DK358" s="87"/>
      <c r="DL358" s="87"/>
      <c r="DM358" s="87"/>
      <c r="DN358" s="87"/>
      <c r="DO358" s="87"/>
      <c r="DP358" s="87"/>
      <c r="DQ358" s="87"/>
      <c r="DR358" s="87"/>
      <c r="DS358" s="87"/>
      <c r="DT358" s="87"/>
      <c r="DU358" s="87"/>
      <c r="DV358" s="87"/>
      <c r="DW358" s="87"/>
      <c r="DX358" s="87"/>
      <c r="DY358" s="87"/>
      <c r="DZ358" s="87"/>
      <c r="EA358" s="87"/>
      <c r="EB358" s="87"/>
      <c r="EC358" s="87"/>
      <c r="ED358" s="87"/>
      <c r="EE358" s="87"/>
      <c r="EF358" s="87"/>
      <c r="EG358" s="87"/>
      <c r="EH358" s="87"/>
    </row>
    <row r="359" spans="1:138" s="88" customFormat="1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150"/>
      <c r="P359" s="150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5"/>
      <c r="AG359" s="85"/>
      <c r="AH359" s="85"/>
      <c r="AI359" s="85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  <c r="DK359" s="87"/>
      <c r="DL359" s="87"/>
      <c r="DM359" s="87"/>
      <c r="DN359" s="87"/>
      <c r="DO359" s="87"/>
      <c r="DP359" s="87"/>
      <c r="DQ359" s="87"/>
      <c r="DR359" s="87"/>
      <c r="DS359" s="87"/>
      <c r="DT359" s="87"/>
      <c r="DU359" s="87"/>
      <c r="DV359" s="87"/>
      <c r="DW359" s="87"/>
      <c r="DX359" s="87"/>
      <c r="DY359" s="87"/>
      <c r="DZ359" s="87"/>
      <c r="EA359" s="87"/>
      <c r="EB359" s="87"/>
      <c r="EC359" s="87"/>
      <c r="ED359" s="87"/>
      <c r="EE359" s="87"/>
      <c r="EF359" s="87"/>
      <c r="EG359" s="87"/>
      <c r="EH359" s="87"/>
    </row>
    <row r="360" spans="1:138" s="88" customFormat="1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150"/>
      <c r="P360" s="150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5"/>
      <c r="AG360" s="85"/>
      <c r="AH360" s="85"/>
      <c r="AI360" s="85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  <c r="DK360" s="87"/>
      <c r="DL360" s="87"/>
      <c r="DM360" s="87"/>
      <c r="DN360" s="87"/>
      <c r="DO360" s="87"/>
      <c r="DP360" s="87"/>
      <c r="DQ360" s="87"/>
      <c r="DR360" s="87"/>
      <c r="DS360" s="87"/>
      <c r="DT360" s="87"/>
      <c r="DU360" s="87"/>
      <c r="DV360" s="87"/>
      <c r="DW360" s="87"/>
      <c r="DX360" s="87"/>
      <c r="DY360" s="87"/>
      <c r="DZ360" s="87"/>
      <c r="EA360" s="87"/>
      <c r="EB360" s="87"/>
      <c r="EC360" s="87"/>
      <c r="ED360" s="87"/>
      <c r="EE360" s="87"/>
      <c r="EF360" s="87"/>
      <c r="EG360" s="87"/>
      <c r="EH360" s="87"/>
    </row>
    <row r="361" spans="1:138" s="88" customFormat="1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150"/>
      <c r="P361" s="150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5"/>
      <c r="AG361" s="85"/>
      <c r="AH361" s="85"/>
      <c r="AI361" s="85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  <c r="DK361" s="87"/>
      <c r="DL361" s="87"/>
      <c r="DM361" s="87"/>
      <c r="DN361" s="87"/>
      <c r="DO361" s="87"/>
      <c r="DP361" s="87"/>
      <c r="DQ361" s="87"/>
      <c r="DR361" s="87"/>
      <c r="DS361" s="87"/>
      <c r="DT361" s="87"/>
      <c r="DU361" s="87"/>
      <c r="DV361" s="87"/>
      <c r="DW361" s="87"/>
      <c r="DX361" s="87"/>
      <c r="DY361" s="87"/>
      <c r="DZ361" s="87"/>
      <c r="EA361" s="87"/>
      <c r="EB361" s="87"/>
      <c r="EC361" s="87"/>
      <c r="ED361" s="87"/>
      <c r="EE361" s="87"/>
      <c r="EF361" s="87"/>
      <c r="EG361" s="87"/>
      <c r="EH361" s="87"/>
    </row>
    <row r="362" spans="1:138" s="88" customFormat="1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150"/>
      <c r="P362" s="150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5"/>
      <c r="AG362" s="85"/>
      <c r="AH362" s="85"/>
      <c r="AI362" s="85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  <c r="DK362" s="87"/>
      <c r="DL362" s="87"/>
      <c r="DM362" s="87"/>
      <c r="DN362" s="87"/>
      <c r="DO362" s="87"/>
      <c r="DP362" s="87"/>
      <c r="DQ362" s="87"/>
      <c r="DR362" s="87"/>
      <c r="DS362" s="87"/>
      <c r="DT362" s="87"/>
      <c r="DU362" s="87"/>
      <c r="DV362" s="87"/>
      <c r="DW362" s="87"/>
      <c r="DX362" s="87"/>
      <c r="DY362" s="87"/>
      <c r="DZ362" s="87"/>
      <c r="EA362" s="87"/>
      <c r="EB362" s="87"/>
      <c r="EC362" s="87"/>
      <c r="ED362" s="87"/>
      <c r="EE362" s="87"/>
      <c r="EF362" s="87"/>
      <c r="EG362" s="87"/>
      <c r="EH362" s="87"/>
    </row>
    <row r="363" spans="1:138" s="88" customFormat="1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150"/>
      <c r="P363" s="150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5"/>
      <c r="AG363" s="85"/>
      <c r="AH363" s="85"/>
      <c r="AI363" s="85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  <c r="DK363" s="87"/>
      <c r="DL363" s="87"/>
      <c r="DM363" s="87"/>
      <c r="DN363" s="87"/>
      <c r="DO363" s="87"/>
      <c r="DP363" s="87"/>
      <c r="DQ363" s="87"/>
      <c r="DR363" s="87"/>
      <c r="DS363" s="87"/>
      <c r="DT363" s="87"/>
      <c r="DU363" s="87"/>
      <c r="DV363" s="87"/>
      <c r="DW363" s="87"/>
      <c r="DX363" s="87"/>
      <c r="DY363" s="87"/>
      <c r="DZ363" s="87"/>
      <c r="EA363" s="87"/>
      <c r="EB363" s="87"/>
      <c r="EC363" s="87"/>
      <c r="ED363" s="87"/>
      <c r="EE363" s="87"/>
      <c r="EF363" s="87"/>
      <c r="EG363" s="87"/>
      <c r="EH363" s="87"/>
    </row>
    <row r="364" spans="1:138" s="88" customFormat="1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150"/>
      <c r="P364" s="150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5"/>
      <c r="AG364" s="85"/>
      <c r="AH364" s="85"/>
      <c r="AI364" s="85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  <c r="DK364" s="87"/>
      <c r="DL364" s="87"/>
      <c r="DM364" s="87"/>
      <c r="DN364" s="87"/>
      <c r="DO364" s="87"/>
      <c r="DP364" s="87"/>
      <c r="DQ364" s="87"/>
      <c r="DR364" s="87"/>
      <c r="DS364" s="87"/>
      <c r="DT364" s="87"/>
      <c r="DU364" s="87"/>
      <c r="DV364" s="87"/>
      <c r="DW364" s="87"/>
      <c r="DX364" s="87"/>
      <c r="DY364" s="87"/>
      <c r="DZ364" s="87"/>
      <c r="EA364" s="87"/>
      <c r="EB364" s="87"/>
      <c r="EC364" s="87"/>
      <c r="ED364" s="87"/>
      <c r="EE364" s="87"/>
      <c r="EF364" s="87"/>
      <c r="EG364" s="87"/>
      <c r="EH364" s="87"/>
    </row>
    <row r="365" spans="1:138" s="88" customFormat="1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150"/>
      <c r="P365" s="150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5"/>
      <c r="AG365" s="85"/>
      <c r="AH365" s="85"/>
      <c r="AI365" s="85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  <c r="DK365" s="87"/>
      <c r="DL365" s="87"/>
      <c r="DM365" s="87"/>
      <c r="DN365" s="87"/>
      <c r="DO365" s="87"/>
      <c r="DP365" s="87"/>
      <c r="DQ365" s="87"/>
      <c r="DR365" s="87"/>
      <c r="DS365" s="87"/>
      <c r="DT365" s="87"/>
      <c r="DU365" s="87"/>
      <c r="DV365" s="87"/>
      <c r="DW365" s="87"/>
      <c r="DX365" s="87"/>
      <c r="DY365" s="87"/>
      <c r="DZ365" s="87"/>
      <c r="EA365" s="87"/>
      <c r="EB365" s="87"/>
      <c r="EC365" s="87"/>
      <c r="ED365" s="87"/>
      <c r="EE365" s="87"/>
      <c r="EF365" s="87"/>
      <c r="EG365" s="87"/>
      <c r="EH365" s="87"/>
    </row>
    <row r="366" spans="1:138" s="88" customFormat="1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150"/>
      <c r="P366" s="150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5"/>
      <c r="AG366" s="85"/>
      <c r="AH366" s="85"/>
      <c r="AI366" s="85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  <c r="DK366" s="87"/>
      <c r="DL366" s="87"/>
      <c r="DM366" s="87"/>
      <c r="DN366" s="87"/>
      <c r="DO366" s="87"/>
      <c r="DP366" s="87"/>
      <c r="DQ366" s="87"/>
      <c r="DR366" s="87"/>
      <c r="DS366" s="87"/>
      <c r="DT366" s="87"/>
      <c r="DU366" s="87"/>
      <c r="DV366" s="87"/>
      <c r="DW366" s="87"/>
      <c r="DX366" s="87"/>
      <c r="DY366" s="87"/>
      <c r="DZ366" s="87"/>
      <c r="EA366" s="87"/>
      <c r="EB366" s="87"/>
      <c r="EC366" s="87"/>
      <c r="ED366" s="87"/>
      <c r="EE366" s="87"/>
      <c r="EF366" s="87"/>
      <c r="EG366" s="87"/>
      <c r="EH366" s="87"/>
    </row>
    <row r="367" spans="1:138" s="88" customFormat="1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150"/>
      <c r="P367" s="150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5"/>
      <c r="AG367" s="85"/>
      <c r="AH367" s="85"/>
      <c r="AI367" s="85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  <c r="DK367" s="87"/>
      <c r="DL367" s="87"/>
      <c r="DM367" s="87"/>
      <c r="DN367" s="87"/>
      <c r="DO367" s="87"/>
      <c r="DP367" s="87"/>
      <c r="DQ367" s="87"/>
      <c r="DR367" s="87"/>
      <c r="DS367" s="87"/>
      <c r="DT367" s="87"/>
      <c r="DU367" s="87"/>
      <c r="DV367" s="87"/>
      <c r="DW367" s="87"/>
      <c r="DX367" s="87"/>
      <c r="DY367" s="87"/>
      <c r="DZ367" s="87"/>
      <c r="EA367" s="87"/>
      <c r="EB367" s="87"/>
      <c r="EC367" s="87"/>
      <c r="ED367" s="87"/>
      <c r="EE367" s="87"/>
      <c r="EF367" s="87"/>
      <c r="EG367" s="87"/>
      <c r="EH367" s="87"/>
    </row>
    <row r="368" spans="1:138" s="88" customFormat="1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150"/>
      <c r="P368" s="150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5"/>
      <c r="AG368" s="85"/>
      <c r="AH368" s="85"/>
      <c r="AI368" s="85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  <c r="DK368" s="87"/>
      <c r="DL368" s="87"/>
      <c r="DM368" s="87"/>
      <c r="DN368" s="87"/>
      <c r="DO368" s="87"/>
      <c r="DP368" s="87"/>
      <c r="DQ368" s="87"/>
      <c r="DR368" s="87"/>
      <c r="DS368" s="87"/>
      <c r="DT368" s="87"/>
      <c r="DU368" s="87"/>
      <c r="DV368" s="87"/>
      <c r="DW368" s="87"/>
      <c r="DX368" s="87"/>
      <c r="DY368" s="87"/>
      <c r="DZ368" s="87"/>
      <c r="EA368" s="87"/>
      <c r="EB368" s="87"/>
      <c r="EC368" s="87"/>
      <c r="ED368" s="87"/>
      <c r="EE368" s="87"/>
      <c r="EF368" s="87"/>
      <c r="EG368" s="87"/>
      <c r="EH368" s="87"/>
    </row>
    <row r="369" spans="1:138" s="88" customFormat="1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150"/>
      <c r="P369" s="150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5"/>
      <c r="AG369" s="85"/>
      <c r="AH369" s="85"/>
      <c r="AI369" s="85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  <c r="DK369" s="87"/>
      <c r="DL369" s="87"/>
      <c r="DM369" s="87"/>
      <c r="DN369" s="87"/>
      <c r="DO369" s="87"/>
      <c r="DP369" s="87"/>
      <c r="DQ369" s="87"/>
      <c r="DR369" s="87"/>
      <c r="DS369" s="87"/>
      <c r="DT369" s="87"/>
      <c r="DU369" s="87"/>
      <c r="DV369" s="87"/>
      <c r="DW369" s="87"/>
      <c r="DX369" s="87"/>
      <c r="DY369" s="87"/>
      <c r="DZ369" s="87"/>
      <c r="EA369" s="87"/>
      <c r="EB369" s="87"/>
      <c r="EC369" s="87"/>
      <c r="ED369" s="87"/>
      <c r="EE369" s="87"/>
      <c r="EF369" s="87"/>
      <c r="EG369" s="87"/>
      <c r="EH369" s="87"/>
    </row>
    <row r="370" spans="1:138" s="88" customFormat="1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150"/>
      <c r="P370" s="150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5"/>
      <c r="AG370" s="85"/>
      <c r="AH370" s="85"/>
      <c r="AI370" s="85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  <c r="DK370" s="87"/>
      <c r="DL370" s="87"/>
      <c r="DM370" s="87"/>
      <c r="DN370" s="87"/>
      <c r="DO370" s="87"/>
      <c r="DP370" s="87"/>
      <c r="DQ370" s="87"/>
      <c r="DR370" s="87"/>
      <c r="DS370" s="87"/>
      <c r="DT370" s="87"/>
      <c r="DU370" s="87"/>
      <c r="DV370" s="87"/>
      <c r="DW370" s="87"/>
      <c r="DX370" s="87"/>
      <c r="DY370" s="87"/>
      <c r="DZ370" s="87"/>
      <c r="EA370" s="87"/>
      <c r="EB370" s="87"/>
      <c r="EC370" s="87"/>
      <c r="ED370" s="87"/>
      <c r="EE370" s="87"/>
      <c r="EF370" s="87"/>
      <c r="EG370" s="87"/>
      <c r="EH370" s="87"/>
    </row>
    <row r="371" spans="1:138" s="88" customFormat="1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150"/>
      <c r="P371" s="150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5"/>
      <c r="AG371" s="85"/>
      <c r="AH371" s="85"/>
      <c r="AI371" s="85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  <c r="DK371" s="87"/>
      <c r="DL371" s="87"/>
      <c r="DM371" s="87"/>
      <c r="DN371" s="87"/>
      <c r="DO371" s="87"/>
      <c r="DP371" s="87"/>
      <c r="DQ371" s="87"/>
      <c r="DR371" s="87"/>
      <c r="DS371" s="87"/>
      <c r="DT371" s="87"/>
      <c r="DU371" s="87"/>
      <c r="DV371" s="87"/>
      <c r="DW371" s="87"/>
      <c r="DX371" s="87"/>
      <c r="DY371" s="87"/>
      <c r="DZ371" s="87"/>
      <c r="EA371" s="87"/>
      <c r="EB371" s="87"/>
      <c r="EC371" s="87"/>
      <c r="ED371" s="87"/>
      <c r="EE371" s="87"/>
      <c r="EF371" s="87"/>
      <c r="EG371" s="87"/>
      <c r="EH371" s="87"/>
    </row>
    <row r="372" spans="1:138" s="88" customFormat="1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150"/>
      <c r="P372" s="150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5"/>
      <c r="AG372" s="85"/>
      <c r="AH372" s="85"/>
      <c r="AI372" s="85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  <c r="DK372" s="87"/>
      <c r="DL372" s="87"/>
      <c r="DM372" s="87"/>
      <c r="DN372" s="87"/>
      <c r="DO372" s="87"/>
      <c r="DP372" s="87"/>
      <c r="DQ372" s="87"/>
      <c r="DR372" s="87"/>
      <c r="DS372" s="87"/>
      <c r="DT372" s="87"/>
      <c r="DU372" s="87"/>
      <c r="DV372" s="87"/>
      <c r="DW372" s="87"/>
      <c r="DX372" s="87"/>
      <c r="DY372" s="87"/>
      <c r="DZ372" s="87"/>
      <c r="EA372" s="87"/>
      <c r="EB372" s="87"/>
      <c r="EC372" s="87"/>
      <c r="ED372" s="87"/>
      <c r="EE372" s="87"/>
      <c r="EF372" s="87"/>
      <c r="EG372" s="87"/>
      <c r="EH372" s="87"/>
    </row>
    <row r="373" spans="1:138" s="88" customFormat="1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150"/>
      <c r="P373" s="150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5"/>
      <c r="AG373" s="85"/>
      <c r="AH373" s="85"/>
      <c r="AI373" s="85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  <c r="DK373" s="87"/>
      <c r="DL373" s="87"/>
      <c r="DM373" s="87"/>
      <c r="DN373" s="87"/>
      <c r="DO373" s="87"/>
      <c r="DP373" s="87"/>
      <c r="DQ373" s="87"/>
      <c r="DR373" s="87"/>
      <c r="DS373" s="87"/>
      <c r="DT373" s="87"/>
      <c r="DU373" s="87"/>
      <c r="DV373" s="87"/>
      <c r="DW373" s="87"/>
      <c r="DX373" s="87"/>
      <c r="DY373" s="87"/>
      <c r="DZ373" s="87"/>
      <c r="EA373" s="87"/>
      <c r="EB373" s="87"/>
      <c r="EC373" s="87"/>
      <c r="ED373" s="87"/>
      <c r="EE373" s="87"/>
      <c r="EF373" s="87"/>
      <c r="EG373" s="87"/>
      <c r="EH373" s="87"/>
    </row>
    <row r="374" spans="1:138" s="88" customFormat="1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150"/>
      <c r="P374" s="150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5"/>
      <c r="AG374" s="85"/>
      <c r="AH374" s="85"/>
      <c r="AI374" s="85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  <c r="DK374" s="87"/>
      <c r="DL374" s="87"/>
      <c r="DM374" s="87"/>
      <c r="DN374" s="87"/>
      <c r="DO374" s="87"/>
      <c r="DP374" s="87"/>
      <c r="DQ374" s="87"/>
      <c r="DR374" s="87"/>
      <c r="DS374" s="87"/>
      <c r="DT374" s="87"/>
      <c r="DU374" s="87"/>
      <c r="DV374" s="87"/>
      <c r="DW374" s="87"/>
      <c r="DX374" s="87"/>
      <c r="DY374" s="87"/>
      <c r="DZ374" s="87"/>
      <c r="EA374" s="87"/>
      <c r="EB374" s="87"/>
      <c r="EC374" s="87"/>
      <c r="ED374" s="87"/>
      <c r="EE374" s="87"/>
      <c r="EF374" s="87"/>
      <c r="EG374" s="87"/>
      <c r="EH374" s="87"/>
    </row>
    <row r="375" spans="1:138" s="88" customFormat="1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150"/>
      <c r="P375" s="150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  <c r="AC375" s="87"/>
      <c r="AD375" s="87"/>
      <c r="AE375" s="87"/>
      <c r="AF375" s="85"/>
      <c r="AG375" s="85"/>
      <c r="AH375" s="85"/>
      <c r="AI375" s="85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  <c r="DK375" s="87"/>
      <c r="DL375" s="87"/>
      <c r="DM375" s="87"/>
      <c r="DN375" s="87"/>
      <c r="DO375" s="87"/>
      <c r="DP375" s="87"/>
      <c r="DQ375" s="87"/>
      <c r="DR375" s="87"/>
      <c r="DS375" s="87"/>
      <c r="DT375" s="87"/>
      <c r="DU375" s="87"/>
      <c r="DV375" s="87"/>
      <c r="DW375" s="87"/>
      <c r="DX375" s="87"/>
      <c r="DY375" s="87"/>
      <c r="DZ375" s="87"/>
      <c r="EA375" s="87"/>
      <c r="EB375" s="87"/>
      <c r="EC375" s="87"/>
      <c r="ED375" s="87"/>
      <c r="EE375" s="87"/>
      <c r="EF375" s="87"/>
      <c r="EG375" s="87"/>
      <c r="EH375" s="87"/>
    </row>
    <row r="376" spans="1:138" s="88" customFormat="1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150"/>
      <c r="P376" s="150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  <c r="AC376" s="87"/>
      <c r="AD376" s="87"/>
      <c r="AE376" s="87"/>
      <c r="AF376" s="85"/>
      <c r="AG376" s="85"/>
      <c r="AH376" s="85"/>
      <c r="AI376" s="85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  <c r="DK376" s="87"/>
      <c r="DL376" s="87"/>
      <c r="DM376" s="87"/>
      <c r="DN376" s="87"/>
      <c r="DO376" s="87"/>
      <c r="DP376" s="87"/>
      <c r="DQ376" s="87"/>
      <c r="DR376" s="87"/>
      <c r="DS376" s="87"/>
      <c r="DT376" s="87"/>
      <c r="DU376" s="87"/>
      <c r="DV376" s="87"/>
      <c r="DW376" s="87"/>
      <c r="DX376" s="87"/>
      <c r="DY376" s="87"/>
      <c r="DZ376" s="87"/>
      <c r="EA376" s="87"/>
      <c r="EB376" s="87"/>
      <c r="EC376" s="87"/>
      <c r="ED376" s="87"/>
      <c r="EE376" s="87"/>
      <c r="EF376" s="87"/>
      <c r="EG376" s="87"/>
      <c r="EH376" s="87"/>
    </row>
    <row r="377" spans="1:138" s="88" customFormat="1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150"/>
      <c r="P377" s="150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5"/>
      <c r="AG377" s="85"/>
      <c r="AH377" s="85"/>
      <c r="AI377" s="85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  <c r="DK377" s="87"/>
      <c r="DL377" s="87"/>
      <c r="DM377" s="87"/>
      <c r="DN377" s="87"/>
      <c r="DO377" s="87"/>
      <c r="DP377" s="87"/>
      <c r="DQ377" s="87"/>
      <c r="DR377" s="87"/>
      <c r="DS377" s="87"/>
      <c r="DT377" s="87"/>
      <c r="DU377" s="87"/>
      <c r="DV377" s="87"/>
      <c r="DW377" s="87"/>
      <c r="DX377" s="87"/>
      <c r="DY377" s="87"/>
      <c r="DZ377" s="87"/>
      <c r="EA377" s="87"/>
      <c r="EB377" s="87"/>
      <c r="EC377" s="87"/>
      <c r="ED377" s="87"/>
      <c r="EE377" s="87"/>
      <c r="EF377" s="87"/>
      <c r="EG377" s="87"/>
      <c r="EH377" s="87"/>
    </row>
    <row r="378" spans="1:138" s="88" customFormat="1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150"/>
      <c r="P378" s="150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5"/>
      <c r="AG378" s="85"/>
      <c r="AH378" s="85"/>
      <c r="AI378" s="85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  <c r="DK378" s="87"/>
      <c r="DL378" s="87"/>
      <c r="DM378" s="87"/>
      <c r="DN378" s="87"/>
      <c r="DO378" s="87"/>
      <c r="DP378" s="87"/>
      <c r="DQ378" s="87"/>
      <c r="DR378" s="87"/>
      <c r="DS378" s="87"/>
      <c r="DT378" s="87"/>
      <c r="DU378" s="87"/>
      <c r="DV378" s="87"/>
      <c r="DW378" s="87"/>
      <c r="DX378" s="87"/>
      <c r="DY378" s="87"/>
      <c r="DZ378" s="87"/>
      <c r="EA378" s="87"/>
      <c r="EB378" s="87"/>
      <c r="EC378" s="87"/>
      <c r="ED378" s="87"/>
      <c r="EE378" s="87"/>
      <c r="EF378" s="87"/>
      <c r="EG378" s="87"/>
      <c r="EH378" s="87"/>
    </row>
    <row r="379" spans="1:138" s="88" customFormat="1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150"/>
      <c r="P379" s="150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5"/>
      <c r="AG379" s="85"/>
      <c r="AH379" s="85"/>
      <c r="AI379" s="85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  <c r="DK379" s="87"/>
      <c r="DL379" s="87"/>
      <c r="DM379" s="87"/>
      <c r="DN379" s="87"/>
      <c r="DO379" s="87"/>
      <c r="DP379" s="87"/>
      <c r="DQ379" s="87"/>
      <c r="DR379" s="87"/>
      <c r="DS379" s="87"/>
      <c r="DT379" s="87"/>
      <c r="DU379" s="87"/>
      <c r="DV379" s="87"/>
      <c r="DW379" s="87"/>
      <c r="DX379" s="87"/>
      <c r="DY379" s="87"/>
      <c r="DZ379" s="87"/>
      <c r="EA379" s="87"/>
      <c r="EB379" s="87"/>
      <c r="EC379" s="87"/>
      <c r="ED379" s="87"/>
      <c r="EE379" s="87"/>
      <c r="EF379" s="87"/>
      <c r="EG379" s="87"/>
      <c r="EH379" s="87"/>
    </row>
    <row r="380" spans="1:138" s="88" customFormat="1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150"/>
      <c r="P380" s="150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  <c r="AC380" s="87"/>
      <c r="AD380" s="87"/>
      <c r="AE380" s="87"/>
      <c r="AF380" s="85"/>
      <c r="AG380" s="85"/>
      <c r="AH380" s="85"/>
      <c r="AI380" s="85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  <c r="DK380" s="87"/>
      <c r="DL380" s="87"/>
      <c r="DM380" s="87"/>
      <c r="DN380" s="87"/>
      <c r="DO380" s="87"/>
      <c r="DP380" s="87"/>
      <c r="DQ380" s="87"/>
      <c r="DR380" s="87"/>
      <c r="DS380" s="87"/>
      <c r="DT380" s="87"/>
      <c r="DU380" s="87"/>
      <c r="DV380" s="87"/>
      <c r="DW380" s="87"/>
      <c r="DX380" s="87"/>
      <c r="DY380" s="87"/>
      <c r="DZ380" s="87"/>
      <c r="EA380" s="87"/>
      <c r="EB380" s="87"/>
      <c r="EC380" s="87"/>
      <c r="ED380" s="87"/>
      <c r="EE380" s="87"/>
      <c r="EF380" s="87"/>
      <c r="EG380" s="87"/>
      <c r="EH380" s="87"/>
    </row>
    <row r="381" spans="1:138" s="88" customFormat="1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150"/>
      <c r="P381" s="150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  <c r="AE381" s="87"/>
      <c r="AF381" s="85"/>
      <c r="AG381" s="85"/>
      <c r="AH381" s="85"/>
      <c r="AI381" s="85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  <c r="DK381" s="87"/>
      <c r="DL381" s="87"/>
      <c r="DM381" s="87"/>
      <c r="DN381" s="87"/>
      <c r="DO381" s="87"/>
      <c r="DP381" s="87"/>
      <c r="DQ381" s="87"/>
      <c r="DR381" s="87"/>
      <c r="DS381" s="87"/>
      <c r="DT381" s="87"/>
      <c r="DU381" s="87"/>
      <c r="DV381" s="87"/>
      <c r="DW381" s="87"/>
      <c r="DX381" s="87"/>
      <c r="DY381" s="87"/>
      <c r="DZ381" s="87"/>
      <c r="EA381" s="87"/>
      <c r="EB381" s="87"/>
      <c r="EC381" s="87"/>
      <c r="ED381" s="87"/>
      <c r="EE381" s="87"/>
      <c r="EF381" s="87"/>
      <c r="EG381" s="87"/>
      <c r="EH381" s="87"/>
    </row>
    <row r="382" spans="1:138" s="88" customFormat="1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150"/>
      <c r="P382" s="150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5"/>
      <c r="AG382" s="85"/>
      <c r="AH382" s="85"/>
      <c r="AI382" s="85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  <c r="DK382" s="87"/>
      <c r="DL382" s="87"/>
      <c r="DM382" s="87"/>
      <c r="DN382" s="87"/>
      <c r="DO382" s="87"/>
      <c r="DP382" s="87"/>
      <c r="DQ382" s="87"/>
      <c r="DR382" s="87"/>
      <c r="DS382" s="87"/>
      <c r="DT382" s="87"/>
      <c r="DU382" s="87"/>
      <c r="DV382" s="87"/>
      <c r="DW382" s="87"/>
      <c r="DX382" s="87"/>
      <c r="DY382" s="87"/>
      <c r="DZ382" s="87"/>
      <c r="EA382" s="87"/>
      <c r="EB382" s="87"/>
      <c r="EC382" s="87"/>
      <c r="ED382" s="87"/>
      <c r="EE382" s="87"/>
      <c r="EF382" s="87"/>
      <c r="EG382" s="87"/>
      <c r="EH382" s="87"/>
    </row>
    <row r="383" spans="1:138" s="88" customFormat="1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150"/>
      <c r="P383" s="150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5"/>
      <c r="AG383" s="85"/>
      <c r="AH383" s="85"/>
      <c r="AI383" s="85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  <c r="DK383" s="87"/>
      <c r="DL383" s="87"/>
      <c r="DM383" s="87"/>
      <c r="DN383" s="87"/>
      <c r="DO383" s="87"/>
      <c r="DP383" s="87"/>
      <c r="DQ383" s="87"/>
      <c r="DR383" s="87"/>
      <c r="DS383" s="87"/>
      <c r="DT383" s="87"/>
      <c r="DU383" s="87"/>
      <c r="DV383" s="87"/>
      <c r="DW383" s="87"/>
      <c r="DX383" s="87"/>
      <c r="DY383" s="87"/>
      <c r="DZ383" s="87"/>
      <c r="EA383" s="87"/>
      <c r="EB383" s="87"/>
      <c r="EC383" s="87"/>
      <c r="ED383" s="87"/>
      <c r="EE383" s="87"/>
      <c r="EF383" s="87"/>
      <c r="EG383" s="87"/>
      <c r="EH383" s="87"/>
    </row>
    <row r="384" spans="1:138" s="88" customFormat="1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150"/>
      <c r="P384" s="150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  <c r="AC384" s="87"/>
      <c r="AD384" s="87"/>
      <c r="AE384" s="87"/>
      <c r="AF384" s="85"/>
      <c r="AG384" s="85"/>
      <c r="AH384" s="85"/>
      <c r="AI384" s="85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  <c r="DK384" s="87"/>
      <c r="DL384" s="87"/>
      <c r="DM384" s="87"/>
      <c r="DN384" s="87"/>
      <c r="DO384" s="87"/>
      <c r="DP384" s="87"/>
      <c r="DQ384" s="87"/>
      <c r="DR384" s="87"/>
      <c r="DS384" s="87"/>
      <c r="DT384" s="87"/>
      <c r="DU384" s="87"/>
      <c r="DV384" s="87"/>
      <c r="DW384" s="87"/>
      <c r="DX384" s="87"/>
      <c r="DY384" s="87"/>
      <c r="DZ384" s="87"/>
      <c r="EA384" s="87"/>
      <c r="EB384" s="87"/>
      <c r="EC384" s="87"/>
      <c r="ED384" s="87"/>
      <c r="EE384" s="87"/>
      <c r="EF384" s="87"/>
      <c r="EG384" s="87"/>
      <c r="EH384" s="87"/>
    </row>
    <row r="385" spans="1:138" s="88" customFormat="1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150"/>
      <c r="P385" s="150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5"/>
      <c r="AG385" s="85"/>
      <c r="AH385" s="85"/>
      <c r="AI385" s="85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  <c r="DK385" s="87"/>
      <c r="DL385" s="87"/>
      <c r="DM385" s="87"/>
      <c r="DN385" s="87"/>
      <c r="DO385" s="87"/>
      <c r="DP385" s="87"/>
      <c r="DQ385" s="87"/>
      <c r="DR385" s="87"/>
      <c r="DS385" s="87"/>
      <c r="DT385" s="87"/>
      <c r="DU385" s="87"/>
      <c r="DV385" s="87"/>
      <c r="DW385" s="87"/>
      <c r="DX385" s="87"/>
      <c r="DY385" s="87"/>
      <c r="DZ385" s="87"/>
      <c r="EA385" s="87"/>
      <c r="EB385" s="87"/>
      <c r="EC385" s="87"/>
      <c r="ED385" s="87"/>
      <c r="EE385" s="87"/>
      <c r="EF385" s="87"/>
      <c r="EG385" s="87"/>
      <c r="EH385" s="87"/>
    </row>
    <row r="386" spans="1:138" s="88" customFormat="1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150"/>
      <c r="P386" s="150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5"/>
      <c r="AG386" s="85"/>
      <c r="AH386" s="85"/>
      <c r="AI386" s="85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  <c r="DK386" s="87"/>
      <c r="DL386" s="87"/>
      <c r="DM386" s="87"/>
      <c r="DN386" s="87"/>
      <c r="DO386" s="87"/>
      <c r="DP386" s="87"/>
      <c r="DQ386" s="87"/>
      <c r="DR386" s="87"/>
      <c r="DS386" s="87"/>
      <c r="DT386" s="87"/>
      <c r="DU386" s="87"/>
      <c r="DV386" s="87"/>
      <c r="DW386" s="87"/>
      <c r="DX386" s="87"/>
      <c r="DY386" s="87"/>
      <c r="DZ386" s="87"/>
      <c r="EA386" s="87"/>
      <c r="EB386" s="87"/>
      <c r="EC386" s="87"/>
      <c r="ED386" s="87"/>
      <c r="EE386" s="87"/>
      <c r="EF386" s="87"/>
      <c r="EG386" s="87"/>
      <c r="EH386" s="87"/>
    </row>
    <row r="387" spans="1:138" s="88" customFormat="1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150"/>
      <c r="P387" s="150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  <c r="AC387" s="87"/>
      <c r="AD387" s="87"/>
      <c r="AE387" s="87"/>
      <c r="AF387" s="85"/>
      <c r="AG387" s="85"/>
      <c r="AH387" s="85"/>
      <c r="AI387" s="85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  <c r="DK387" s="87"/>
      <c r="DL387" s="87"/>
      <c r="DM387" s="87"/>
      <c r="DN387" s="87"/>
      <c r="DO387" s="87"/>
      <c r="DP387" s="87"/>
      <c r="DQ387" s="87"/>
      <c r="DR387" s="87"/>
      <c r="DS387" s="87"/>
      <c r="DT387" s="87"/>
      <c r="DU387" s="87"/>
      <c r="DV387" s="87"/>
      <c r="DW387" s="87"/>
      <c r="DX387" s="87"/>
      <c r="DY387" s="87"/>
      <c r="DZ387" s="87"/>
      <c r="EA387" s="87"/>
      <c r="EB387" s="87"/>
      <c r="EC387" s="87"/>
      <c r="ED387" s="87"/>
      <c r="EE387" s="87"/>
      <c r="EF387" s="87"/>
      <c r="EG387" s="87"/>
      <c r="EH387" s="87"/>
    </row>
    <row r="388" spans="1:138" s="88" customFormat="1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150"/>
      <c r="P388" s="150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5"/>
      <c r="AG388" s="85"/>
      <c r="AH388" s="85"/>
      <c r="AI388" s="85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  <c r="DK388" s="87"/>
      <c r="DL388" s="87"/>
      <c r="DM388" s="87"/>
      <c r="DN388" s="87"/>
      <c r="DO388" s="87"/>
      <c r="DP388" s="87"/>
      <c r="DQ388" s="87"/>
      <c r="DR388" s="87"/>
      <c r="DS388" s="87"/>
      <c r="DT388" s="87"/>
      <c r="DU388" s="87"/>
      <c r="DV388" s="87"/>
      <c r="DW388" s="87"/>
      <c r="DX388" s="87"/>
      <c r="DY388" s="87"/>
      <c r="DZ388" s="87"/>
      <c r="EA388" s="87"/>
      <c r="EB388" s="87"/>
      <c r="EC388" s="87"/>
      <c r="ED388" s="87"/>
      <c r="EE388" s="87"/>
      <c r="EF388" s="87"/>
      <c r="EG388" s="87"/>
      <c r="EH388" s="87"/>
    </row>
    <row r="389" spans="1:138" s="88" customFormat="1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150"/>
      <c r="P389" s="150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  <c r="AC389" s="87"/>
      <c r="AD389" s="87"/>
      <c r="AE389" s="87"/>
      <c r="AF389" s="85"/>
      <c r="AG389" s="85"/>
      <c r="AH389" s="85"/>
      <c r="AI389" s="85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  <c r="DK389" s="87"/>
      <c r="DL389" s="87"/>
      <c r="DM389" s="87"/>
      <c r="DN389" s="87"/>
      <c r="DO389" s="87"/>
      <c r="DP389" s="87"/>
      <c r="DQ389" s="87"/>
      <c r="DR389" s="87"/>
      <c r="DS389" s="87"/>
      <c r="DT389" s="87"/>
      <c r="DU389" s="87"/>
      <c r="DV389" s="87"/>
      <c r="DW389" s="87"/>
      <c r="DX389" s="87"/>
      <c r="DY389" s="87"/>
      <c r="DZ389" s="87"/>
      <c r="EA389" s="87"/>
      <c r="EB389" s="87"/>
      <c r="EC389" s="87"/>
      <c r="ED389" s="87"/>
      <c r="EE389" s="87"/>
      <c r="EF389" s="87"/>
      <c r="EG389" s="87"/>
      <c r="EH389" s="87"/>
    </row>
    <row r="390" spans="1:138" s="88" customFormat="1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150"/>
      <c r="P390" s="150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5"/>
      <c r="AG390" s="85"/>
      <c r="AH390" s="85"/>
      <c r="AI390" s="85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  <c r="DK390" s="87"/>
      <c r="DL390" s="87"/>
      <c r="DM390" s="87"/>
      <c r="DN390" s="87"/>
      <c r="DO390" s="87"/>
      <c r="DP390" s="87"/>
      <c r="DQ390" s="87"/>
      <c r="DR390" s="87"/>
      <c r="DS390" s="87"/>
      <c r="DT390" s="87"/>
      <c r="DU390" s="87"/>
      <c r="DV390" s="87"/>
      <c r="DW390" s="87"/>
      <c r="DX390" s="87"/>
      <c r="DY390" s="87"/>
      <c r="DZ390" s="87"/>
      <c r="EA390" s="87"/>
      <c r="EB390" s="87"/>
      <c r="EC390" s="87"/>
      <c r="ED390" s="87"/>
      <c r="EE390" s="87"/>
      <c r="EF390" s="87"/>
      <c r="EG390" s="87"/>
      <c r="EH390" s="87"/>
    </row>
    <row r="391" spans="1:138" s="88" customFormat="1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150"/>
      <c r="P391" s="150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5"/>
      <c r="AG391" s="85"/>
      <c r="AH391" s="85"/>
      <c r="AI391" s="85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  <c r="DK391" s="87"/>
      <c r="DL391" s="87"/>
      <c r="DM391" s="87"/>
      <c r="DN391" s="87"/>
      <c r="DO391" s="87"/>
      <c r="DP391" s="87"/>
      <c r="DQ391" s="87"/>
      <c r="DR391" s="87"/>
      <c r="DS391" s="87"/>
      <c r="DT391" s="87"/>
      <c r="DU391" s="87"/>
      <c r="DV391" s="87"/>
      <c r="DW391" s="87"/>
      <c r="DX391" s="87"/>
      <c r="DY391" s="87"/>
      <c r="DZ391" s="87"/>
      <c r="EA391" s="87"/>
      <c r="EB391" s="87"/>
      <c r="EC391" s="87"/>
      <c r="ED391" s="87"/>
      <c r="EE391" s="87"/>
      <c r="EF391" s="87"/>
      <c r="EG391" s="87"/>
      <c r="EH391" s="87"/>
    </row>
    <row r="392" spans="1:138" s="88" customFormat="1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150"/>
      <c r="P392" s="150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5"/>
      <c r="AG392" s="85"/>
      <c r="AH392" s="85"/>
      <c r="AI392" s="85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  <c r="DK392" s="87"/>
      <c r="DL392" s="87"/>
      <c r="DM392" s="87"/>
      <c r="DN392" s="87"/>
      <c r="DO392" s="87"/>
      <c r="DP392" s="87"/>
      <c r="DQ392" s="87"/>
      <c r="DR392" s="87"/>
      <c r="DS392" s="87"/>
      <c r="DT392" s="87"/>
      <c r="DU392" s="87"/>
      <c r="DV392" s="87"/>
      <c r="DW392" s="87"/>
      <c r="DX392" s="87"/>
      <c r="DY392" s="87"/>
      <c r="DZ392" s="87"/>
      <c r="EA392" s="87"/>
      <c r="EB392" s="87"/>
      <c r="EC392" s="87"/>
      <c r="ED392" s="87"/>
      <c r="EE392" s="87"/>
      <c r="EF392" s="87"/>
      <c r="EG392" s="87"/>
      <c r="EH392" s="87"/>
    </row>
    <row r="393" spans="1:138" s="88" customFormat="1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150"/>
      <c r="P393" s="150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5"/>
      <c r="AG393" s="85"/>
      <c r="AH393" s="85"/>
      <c r="AI393" s="85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  <c r="DK393" s="87"/>
      <c r="DL393" s="87"/>
      <c r="DM393" s="87"/>
      <c r="DN393" s="87"/>
      <c r="DO393" s="87"/>
      <c r="DP393" s="87"/>
      <c r="DQ393" s="87"/>
      <c r="DR393" s="87"/>
      <c r="DS393" s="87"/>
      <c r="DT393" s="87"/>
      <c r="DU393" s="87"/>
      <c r="DV393" s="87"/>
      <c r="DW393" s="87"/>
      <c r="DX393" s="87"/>
      <c r="DY393" s="87"/>
      <c r="DZ393" s="87"/>
      <c r="EA393" s="87"/>
      <c r="EB393" s="87"/>
      <c r="EC393" s="87"/>
      <c r="ED393" s="87"/>
      <c r="EE393" s="87"/>
      <c r="EF393" s="87"/>
      <c r="EG393" s="87"/>
      <c r="EH393" s="87"/>
    </row>
    <row r="394" spans="1:138" s="88" customFormat="1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150"/>
      <c r="P394" s="150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  <c r="AC394" s="87"/>
      <c r="AD394" s="87"/>
      <c r="AE394" s="87"/>
      <c r="AF394" s="85"/>
      <c r="AG394" s="85"/>
      <c r="AH394" s="85"/>
      <c r="AI394" s="85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  <c r="DK394" s="87"/>
      <c r="DL394" s="87"/>
      <c r="DM394" s="87"/>
      <c r="DN394" s="87"/>
      <c r="DO394" s="87"/>
      <c r="DP394" s="87"/>
      <c r="DQ394" s="87"/>
      <c r="DR394" s="87"/>
      <c r="DS394" s="87"/>
      <c r="DT394" s="87"/>
      <c r="DU394" s="87"/>
      <c r="DV394" s="87"/>
      <c r="DW394" s="87"/>
      <c r="DX394" s="87"/>
      <c r="DY394" s="87"/>
      <c r="DZ394" s="87"/>
      <c r="EA394" s="87"/>
      <c r="EB394" s="87"/>
      <c r="EC394" s="87"/>
      <c r="ED394" s="87"/>
      <c r="EE394" s="87"/>
      <c r="EF394" s="87"/>
      <c r="EG394" s="87"/>
      <c r="EH394" s="87"/>
    </row>
    <row r="395" spans="1:138" s="88" customFormat="1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150"/>
      <c r="P395" s="150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  <c r="AE395" s="87"/>
      <c r="AF395" s="85"/>
      <c r="AG395" s="85"/>
      <c r="AH395" s="85"/>
      <c r="AI395" s="85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  <c r="DK395" s="87"/>
      <c r="DL395" s="87"/>
      <c r="DM395" s="87"/>
      <c r="DN395" s="87"/>
      <c r="DO395" s="87"/>
      <c r="DP395" s="87"/>
      <c r="DQ395" s="87"/>
      <c r="DR395" s="87"/>
      <c r="DS395" s="87"/>
      <c r="DT395" s="87"/>
      <c r="DU395" s="87"/>
      <c r="DV395" s="87"/>
      <c r="DW395" s="87"/>
      <c r="DX395" s="87"/>
      <c r="DY395" s="87"/>
      <c r="DZ395" s="87"/>
      <c r="EA395" s="87"/>
      <c r="EB395" s="87"/>
      <c r="EC395" s="87"/>
      <c r="ED395" s="87"/>
      <c r="EE395" s="87"/>
      <c r="EF395" s="87"/>
      <c r="EG395" s="87"/>
      <c r="EH395" s="87"/>
    </row>
    <row r="396" spans="1:138" s="88" customFormat="1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150"/>
      <c r="P396" s="150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  <c r="AC396" s="87"/>
      <c r="AD396" s="87"/>
      <c r="AE396" s="87"/>
      <c r="AF396" s="85"/>
      <c r="AG396" s="85"/>
      <c r="AH396" s="85"/>
      <c r="AI396" s="85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  <c r="DK396" s="87"/>
      <c r="DL396" s="87"/>
      <c r="DM396" s="87"/>
      <c r="DN396" s="87"/>
      <c r="DO396" s="87"/>
      <c r="DP396" s="87"/>
      <c r="DQ396" s="87"/>
      <c r="DR396" s="87"/>
      <c r="DS396" s="87"/>
      <c r="DT396" s="87"/>
      <c r="DU396" s="87"/>
      <c r="DV396" s="87"/>
      <c r="DW396" s="87"/>
      <c r="DX396" s="87"/>
      <c r="DY396" s="87"/>
      <c r="DZ396" s="87"/>
      <c r="EA396" s="87"/>
      <c r="EB396" s="87"/>
      <c r="EC396" s="87"/>
      <c r="ED396" s="87"/>
      <c r="EE396" s="87"/>
      <c r="EF396" s="87"/>
      <c r="EG396" s="87"/>
      <c r="EH396" s="87"/>
    </row>
    <row r="397" spans="1:138" s="88" customFormat="1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150"/>
      <c r="P397" s="150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5"/>
      <c r="AG397" s="85"/>
      <c r="AH397" s="85"/>
      <c r="AI397" s="85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  <c r="DK397" s="87"/>
      <c r="DL397" s="87"/>
      <c r="DM397" s="87"/>
      <c r="DN397" s="87"/>
      <c r="DO397" s="87"/>
      <c r="DP397" s="87"/>
      <c r="DQ397" s="87"/>
      <c r="DR397" s="87"/>
      <c r="DS397" s="87"/>
      <c r="DT397" s="87"/>
      <c r="DU397" s="87"/>
      <c r="DV397" s="87"/>
      <c r="DW397" s="87"/>
      <c r="DX397" s="87"/>
      <c r="DY397" s="87"/>
      <c r="DZ397" s="87"/>
      <c r="EA397" s="87"/>
      <c r="EB397" s="87"/>
      <c r="EC397" s="87"/>
      <c r="ED397" s="87"/>
      <c r="EE397" s="87"/>
      <c r="EF397" s="87"/>
      <c r="EG397" s="87"/>
      <c r="EH397" s="87"/>
    </row>
    <row r="398" spans="1:138" s="88" customFormat="1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150"/>
      <c r="P398" s="150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5"/>
      <c r="AG398" s="85"/>
      <c r="AH398" s="85"/>
      <c r="AI398" s="85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  <c r="DK398" s="87"/>
      <c r="DL398" s="87"/>
      <c r="DM398" s="87"/>
      <c r="DN398" s="87"/>
      <c r="DO398" s="87"/>
      <c r="DP398" s="87"/>
      <c r="DQ398" s="87"/>
      <c r="DR398" s="87"/>
      <c r="DS398" s="87"/>
      <c r="DT398" s="87"/>
      <c r="DU398" s="87"/>
      <c r="DV398" s="87"/>
      <c r="DW398" s="87"/>
      <c r="DX398" s="87"/>
      <c r="DY398" s="87"/>
      <c r="DZ398" s="87"/>
      <c r="EA398" s="87"/>
      <c r="EB398" s="87"/>
      <c r="EC398" s="87"/>
      <c r="ED398" s="87"/>
      <c r="EE398" s="87"/>
      <c r="EF398" s="87"/>
      <c r="EG398" s="87"/>
      <c r="EH398" s="87"/>
    </row>
    <row r="399" spans="1:138" s="88" customFormat="1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150"/>
      <c r="P399" s="150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  <c r="AC399" s="87"/>
      <c r="AD399" s="87"/>
      <c r="AE399" s="87"/>
      <c r="AF399" s="85"/>
      <c r="AG399" s="85"/>
      <c r="AH399" s="85"/>
      <c r="AI399" s="85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  <c r="DK399" s="87"/>
      <c r="DL399" s="87"/>
      <c r="DM399" s="87"/>
      <c r="DN399" s="87"/>
      <c r="DO399" s="87"/>
      <c r="DP399" s="87"/>
      <c r="DQ399" s="87"/>
      <c r="DR399" s="87"/>
      <c r="DS399" s="87"/>
      <c r="DT399" s="87"/>
      <c r="DU399" s="87"/>
      <c r="DV399" s="87"/>
      <c r="DW399" s="87"/>
      <c r="DX399" s="87"/>
      <c r="DY399" s="87"/>
      <c r="DZ399" s="87"/>
      <c r="EA399" s="87"/>
      <c r="EB399" s="87"/>
      <c r="EC399" s="87"/>
      <c r="ED399" s="87"/>
      <c r="EE399" s="87"/>
      <c r="EF399" s="87"/>
      <c r="EG399" s="87"/>
      <c r="EH399" s="87"/>
    </row>
    <row r="400" spans="1:138" s="88" customFormat="1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150"/>
      <c r="P400" s="150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  <c r="AC400" s="87"/>
      <c r="AD400" s="87"/>
      <c r="AE400" s="87"/>
      <c r="AF400" s="85"/>
      <c r="AG400" s="85"/>
      <c r="AH400" s="85"/>
      <c r="AI400" s="85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  <c r="DK400" s="87"/>
      <c r="DL400" s="87"/>
      <c r="DM400" s="87"/>
      <c r="DN400" s="87"/>
      <c r="DO400" s="87"/>
      <c r="DP400" s="87"/>
      <c r="DQ400" s="87"/>
      <c r="DR400" s="87"/>
      <c r="DS400" s="87"/>
      <c r="DT400" s="87"/>
      <c r="DU400" s="87"/>
      <c r="DV400" s="87"/>
      <c r="DW400" s="87"/>
      <c r="DX400" s="87"/>
      <c r="DY400" s="87"/>
      <c r="DZ400" s="87"/>
      <c r="EA400" s="87"/>
      <c r="EB400" s="87"/>
      <c r="EC400" s="87"/>
      <c r="ED400" s="87"/>
      <c r="EE400" s="87"/>
      <c r="EF400" s="87"/>
      <c r="EG400" s="87"/>
      <c r="EH400" s="87"/>
    </row>
    <row r="401" spans="1:138" s="88" customFormat="1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150"/>
      <c r="P401" s="150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87"/>
      <c r="AC401" s="87"/>
      <c r="AD401" s="87"/>
      <c r="AE401" s="87"/>
      <c r="AF401" s="85"/>
      <c r="AG401" s="85"/>
      <c r="AH401" s="85"/>
      <c r="AI401" s="85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  <c r="DK401" s="87"/>
      <c r="DL401" s="87"/>
      <c r="DM401" s="87"/>
      <c r="DN401" s="87"/>
      <c r="DO401" s="87"/>
      <c r="DP401" s="87"/>
      <c r="DQ401" s="87"/>
      <c r="DR401" s="87"/>
      <c r="DS401" s="87"/>
      <c r="DT401" s="87"/>
      <c r="DU401" s="87"/>
      <c r="DV401" s="87"/>
      <c r="DW401" s="87"/>
      <c r="DX401" s="87"/>
      <c r="DY401" s="87"/>
      <c r="DZ401" s="87"/>
      <c r="EA401" s="87"/>
      <c r="EB401" s="87"/>
      <c r="EC401" s="87"/>
      <c r="ED401" s="87"/>
      <c r="EE401" s="87"/>
      <c r="EF401" s="87"/>
      <c r="EG401" s="87"/>
      <c r="EH401" s="87"/>
    </row>
    <row r="402" spans="1:138" s="88" customFormat="1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150"/>
      <c r="P402" s="150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5"/>
      <c r="AG402" s="85"/>
      <c r="AH402" s="85"/>
      <c r="AI402" s="85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  <c r="DK402" s="87"/>
      <c r="DL402" s="87"/>
      <c r="DM402" s="87"/>
      <c r="DN402" s="87"/>
      <c r="DO402" s="87"/>
      <c r="DP402" s="87"/>
      <c r="DQ402" s="87"/>
      <c r="DR402" s="87"/>
      <c r="DS402" s="87"/>
      <c r="DT402" s="87"/>
      <c r="DU402" s="87"/>
      <c r="DV402" s="87"/>
      <c r="DW402" s="87"/>
      <c r="DX402" s="87"/>
      <c r="DY402" s="87"/>
      <c r="DZ402" s="87"/>
      <c r="EA402" s="87"/>
      <c r="EB402" s="87"/>
      <c r="EC402" s="87"/>
      <c r="ED402" s="87"/>
      <c r="EE402" s="87"/>
      <c r="EF402" s="87"/>
      <c r="EG402" s="87"/>
      <c r="EH402" s="87"/>
    </row>
    <row r="403" spans="1:138" s="88" customFormat="1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150"/>
      <c r="P403" s="150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5"/>
      <c r="AG403" s="85"/>
      <c r="AH403" s="85"/>
      <c r="AI403" s="85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  <c r="DK403" s="87"/>
      <c r="DL403" s="87"/>
      <c r="DM403" s="87"/>
      <c r="DN403" s="87"/>
      <c r="DO403" s="87"/>
      <c r="DP403" s="87"/>
      <c r="DQ403" s="87"/>
      <c r="DR403" s="87"/>
      <c r="DS403" s="87"/>
      <c r="DT403" s="87"/>
      <c r="DU403" s="87"/>
      <c r="DV403" s="87"/>
      <c r="DW403" s="87"/>
      <c r="DX403" s="87"/>
      <c r="DY403" s="87"/>
      <c r="DZ403" s="87"/>
      <c r="EA403" s="87"/>
      <c r="EB403" s="87"/>
      <c r="EC403" s="87"/>
      <c r="ED403" s="87"/>
      <c r="EE403" s="87"/>
      <c r="EF403" s="87"/>
      <c r="EG403" s="87"/>
      <c r="EH403" s="87"/>
    </row>
    <row r="404" spans="1:138" s="88" customFormat="1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150"/>
      <c r="P404" s="150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  <c r="AC404" s="87"/>
      <c r="AD404" s="87"/>
      <c r="AE404" s="87"/>
      <c r="AF404" s="85"/>
      <c r="AG404" s="85"/>
      <c r="AH404" s="85"/>
      <c r="AI404" s="85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  <c r="DK404" s="87"/>
      <c r="DL404" s="87"/>
      <c r="DM404" s="87"/>
      <c r="DN404" s="87"/>
      <c r="DO404" s="87"/>
      <c r="DP404" s="87"/>
      <c r="DQ404" s="87"/>
      <c r="DR404" s="87"/>
      <c r="DS404" s="87"/>
      <c r="DT404" s="87"/>
      <c r="DU404" s="87"/>
      <c r="DV404" s="87"/>
      <c r="DW404" s="87"/>
      <c r="DX404" s="87"/>
      <c r="DY404" s="87"/>
      <c r="DZ404" s="87"/>
      <c r="EA404" s="87"/>
      <c r="EB404" s="87"/>
      <c r="EC404" s="87"/>
      <c r="ED404" s="87"/>
      <c r="EE404" s="87"/>
      <c r="EF404" s="87"/>
      <c r="EG404" s="87"/>
      <c r="EH404" s="87"/>
    </row>
    <row r="405" spans="1:138" s="88" customFormat="1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150"/>
      <c r="P405" s="150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  <c r="AC405" s="87"/>
      <c r="AD405" s="87"/>
      <c r="AE405" s="87"/>
      <c r="AF405" s="85"/>
      <c r="AG405" s="85"/>
      <c r="AH405" s="85"/>
      <c r="AI405" s="85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  <c r="DK405" s="87"/>
      <c r="DL405" s="87"/>
      <c r="DM405" s="87"/>
      <c r="DN405" s="87"/>
      <c r="DO405" s="87"/>
      <c r="DP405" s="87"/>
      <c r="DQ405" s="87"/>
      <c r="DR405" s="87"/>
      <c r="DS405" s="87"/>
      <c r="DT405" s="87"/>
      <c r="DU405" s="87"/>
      <c r="DV405" s="87"/>
      <c r="DW405" s="87"/>
      <c r="DX405" s="87"/>
      <c r="DY405" s="87"/>
      <c r="DZ405" s="87"/>
      <c r="EA405" s="87"/>
      <c r="EB405" s="87"/>
      <c r="EC405" s="87"/>
      <c r="ED405" s="87"/>
      <c r="EE405" s="87"/>
      <c r="EF405" s="87"/>
      <c r="EG405" s="87"/>
      <c r="EH405" s="87"/>
    </row>
    <row r="406" spans="1:138" s="88" customFormat="1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150"/>
      <c r="P406" s="150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87"/>
      <c r="AC406" s="87"/>
      <c r="AD406" s="87"/>
      <c r="AE406" s="87"/>
      <c r="AF406" s="85"/>
      <c r="AG406" s="85"/>
      <c r="AH406" s="85"/>
      <c r="AI406" s="85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  <c r="DK406" s="87"/>
      <c r="DL406" s="87"/>
      <c r="DM406" s="87"/>
      <c r="DN406" s="87"/>
      <c r="DO406" s="87"/>
      <c r="DP406" s="87"/>
      <c r="DQ406" s="87"/>
      <c r="DR406" s="87"/>
      <c r="DS406" s="87"/>
      <c r="DT406" s="87"/>
      <c r="DU406" s="87"/>
      <c r="DV406" s="87"/>
      <c r="DW406" s="87"/>
      <c r="DX406" s="87"/>
      <c r="DY406" s="87"/>
      <c r="DZ406" s="87"/>
      <c r="EA406" s="87"/>
      <c r="EB406" s="87"/>
      <c r="EC406" s="87"/>
      <c r="ED406" s="87"/>
      <c r="EE406" s="87"/>
      <c r="EF406" s="87"/>
      <c r="EG406" s="87"/>
      <c r="EH406" s="87"/>
    </row>
    <row r="407" spans="1:138" s="88" customFormat="1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150"/>
      <c r="P407" s="150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87"/>
      <c r="AC407" s="87"/>
      <c r="AD407" s="87"/>
      <c r="AE407" s="87"/>
      <c r="AF407" s="85"/>
      <c r="AG407" s="85"/>
      <c r="AH407" s="85"/>
      <c r="AI407" s="85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  <c r="DK407" s="87"/>
      <c r="DL407" s="87"/>
      <c r="DM407" s="87"/>
      <c r="DN407" s="87"/>
      <c r="DO407" s="87"/>
      <c r="DP407" s="87"/>
      <c r="DQ407" s="87"/>
      <c r="DR407" s="87"/>
      <c r="DS407" s="87"/>
      <c r="DT407" s="87"/>
      <c r="DU407" s="87"/>
      <c r="DV407" s="87"/>
      <c r="DW407" s="87"/>
      <c r="DX407" s="87"/>
      <c r="DY407" s="87"/>
      <c r="DZ407" s="87"/>
      <c r="EA407" s="87"/>
      <c r="EB407" s="87"/>
      <c r="EC407" s="87"/>
      <c r="ED407" s="87"/>
      <c r="EE407" s="87"/>
      <c r="EF407" s="87"/>
      <c r="EG407" s="87"/>
      <c r="EH407" s="87"/>
    </row>
    <row r="408" spans="1:138" s="88" customFormat="1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150"/>
      <c r="P408" s="150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  <c r="AE408" s="87"/>
      <c r="AF408" s="85"/>
      <c r="AG408" s="85"/>
      <c r="AH408" s="85"/>
      <c r="AI408" s="85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  <c r="DK408" s="87"/>
      <c r="DL408" s="87"/>
      <c r="DM408" s="87"/>
      <c r="DN408" s="87"/>
      <c r="DO408" s="87"/>
      <c r="DP408" s="87"/>
      <c r="DQ408" s="87"/>
      <c r="DR408" s="87"/>
      <c r="DS408" s="87"/>
      <c r="DT408" s="87"/>
      <c r="DU408" s="87"/>
      <c r="DV408" s="87"/>
      <c r="DW408" s="87"/>
      <c r="DX408" s="87"/>
      <c r="DY408" s="87"/>
      <c r="DZ408" s="87"/>
      <c r="EA408" s="87"/>
      <c r="EB408" s="87"/>
      <c r="EC408" s="87"/>
      <c r="ED408" s="87"/>
      <c r="EE408" s="87"/>
      <c r="EF408" s="87"/>
      <c r="EG408" s="87"/>
      <c r="EH408" s="87"/>
    </row>
    <row r="409" spans="1:138" s="88" customFormat="1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150"/>
      <c r="P409" s="150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87"/>
      <c r="AE409" s="87"/>
      <c r="AF409" s="85"/>
      <c r="AG409" s="85"/>
      <c r="AH409" s="85"/>
      <c r="AI409" s="85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  <c r="DK409" s="87"/>
      <c r="DL409" s="87"/>
      <c r="DM409" s="87"/>
      <c r="DN409" s="87"/>
      <c r="DO409" s="87"/>
      <c r="DP409" s="87"/>
      <c r="DQ409" s="87"/>
      <c r="DR409" s="87"/>
      <c r="DS409" s="87"/>
      <c r="DT409" s="87"/>
      <c r="DU409" s="87"/>
      <c r="DV409" s="87"/>
      <c r="DW409" s="87"/>
      <c r="DX409" s="87"/>
      <c r="DY409" s="87"/>
      <c r="DZ409" s="87"/>
      <c r="EA409" s="87"/>
      <c r="EB409" s="87"/>
      <c r="EC409" s="87"/>
      <c r="ED409" s="87"/>
      <c r="EE409" s="87"/>
      <c r="EF409" s="87"/>
      <c r="EG409" s="87"/>
      <c r="EH409" s="87"/>
    </row>
    <row r="410" spans="1:138" s="88" customFormat="1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150"/>
      <c r="P410" s="150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  <c r="AC410" s="87"/>
      <c r="AD410" s="87"/>
      <c r="AE410" s="87"/>
      <c r="AF410" s="85"/>
      <c r="AG410" s="85"/>
      <c r="AH410" s="85"/>
      <c r="AI410" s="85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  <c r="DK410" s="87"/>
      <c r="DL410" s="87"/>
      <c r="DM410" s="87"/>
      <c r="DN410" s="87"/>
      <c r="DO410" s="87"/>
      <c r="DP410" s="87"/>
      <c r="DQ410" s="87"/>
      <c r="DR410" s="87"/>
      <c r="DS410" s="87"/>
      <c r="DT410" s="87"/>
      <c r="DU410" s="87"/>
      <c r="DV410" s="87"/>
      <c r="DW410" s="87"/>
      <c r="DX410" s="87"/>
      <c r="DY410" s="87"/>
      <c r="DZ410" s="87"/>
      <c r="EA410" s="87"/>
      <c r="EB410" s="87"/>
      <c r="EC410" s="87"/>
      <c r="ED410" s="87"/>
      <c r="EE410" s="87"/>
      <c r="EF410" s="87"/>
      <c r="EG410" s="87"/>
      <c r="EH410" s="87"/>
    </row>
    <row r="411" spans="1:138" s="88" customFormat="1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150"/>
      <c r="P411" s="150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  <c r="AC411" s="87"/>
      <c r="AD411" s="87"/>
      <c r="AE411" s="87"/>
      <c r="AF411" s="85"/>
      <c r="AG411" s="85"/>
      <c r="AH411" s="85"/>
      <c r="AI411" s="85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  <c r="DK411" s="87"/>
      <c r="DL411" s="87"/>
      <c r="DM411" s="87"/>
      <c r="DN411" s="87"/>
      <c r="DO411" s="87"/>
      <c r="DP411" s="87"/>
      <c r="DQ411" s="87"/>
      <c r="DR411" s="87"/>
      <c r="DS411" s="87"/>
      <c r="DT411" s="87"/>
      <c r="DU411" s="87"/>
      <c r="DV411" s="87"/>
      <c r="DW411" s="87"/>
      <c r="DX411" s="87"/>
      <c r="DY411" s="87"/>
      <c r="DZ411" s="87"/>
      <c r="EA411" s="87"/>
      <c r="EB411" s="87"/>
      <c r="EC411" s="87"/>
      <c r="ED411" s="87"/>
      <c r="EE411" s="87"/>
      <c r="EF411" s="87"/>
      <c r="EG411" s="87"/>
      <c r="EH411" s="87"/>
    </row>
    <row r="412" spans="1:138" s="88" customFormat="1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150"/>
      <c r="P412" s="150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  <c r="AE412" s="87"/>
      <c r="AF412" s="85"/>
      <c r="AG412" s="85"/>
      <c r="AH412" s="85"/>
      <c r="AI412" s="85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  <c r="DK412" s="87"/>
      <c r="DL412" s="87"/>
      <c r="DM412" s="87"/>
      <c r="DN412" s="87"/>
      <c r="DO412" s="87"/>
      <c r="DP412" s="87"/>
      <c r="DQ412" s="87"/>
      <c r="DR412" s="87"/>
      <c r="DS412" s="87"/>
      <c r="DT412" s="87"/>
      <c r="DU412" s="87"/>
      <c r="DV412" s="87"/>
      <c r="DW412" s="87"/>
      <c r="DX412" s="87"/>
      <c r="DY412" s="87"/>
      <c r="DZ412" s="87"/>
      <c r="EA412" s="87"/>
      <c r="EB412" s="87"/>
      <c r="EC412" s="87"/>
      <c r="ED412" s="87"/>
      <c r="EE412" s="87"/>
      <c r="EF412" s="87"/>
      <c r="EG412" s="87"/>
      <c r="EH412" s="87"/>
    </row>
    <row r="413" spans="1:138" s="88" customFormat="1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150"/>
      <c r="P413" s="150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  <c r="AC413" s="87"/>
      <c r="AD413" s="87"/>
      <c r="AE413" s="87"/>
      <c r="AF413" s="85"/>
      <c r="AG413" s="85"/>
      <c r="AH413" s="85"/>
      <c r="AI413" s="85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  <c r="DK413" s="87"/>
      <c r="DL413" s="87"/>
      <c r="DM413" s="87"/>
      <c r="DN413" s="87"/>
      <c r="DO413" s="87"/>
      <c r="DP413" s="87"/>
      <c r="DQ413" s="87"/>
      <c r="DR413" s="87"/>
      <c r="DS413" s="87"/>
      <c r="DT413" s="87"/>
      <c r="DU413" s="87"/>
      <c r="DV413" s="87"/>
      <c r="DW413" s="87"/>
      <c r="DX413" s="87"/>
      <c r="DY413" s="87"/>
      <c r="DZ413" s="87"/>
      <c r="EA413" s="87"/>
      <c r="EB413" s="87"/>
      <c r="EC413" s="87"/>
      <c r="ED413" s="87"/>
      <c r="EE413" s="87"/>
      <c r="EF413" s="87"/>
      <c r="EG413" s="87"/>
      <c r="EH413" s="87"/>
    </row>
    <row r="414" spans="1:138" s="88" customFormat="1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150"/>
      <c r="P414" s="150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5"/>
      <c r="AG414" s="85"/>
      <c r="AH414" s="85"/>
      <c r="AI414" s="85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  <c r="DK414" s="87"/>
      <c r="DL414" s="87"/>
      <c r="DM414" s="87"/>
      <c r="DN414" s="87"/>
      <c r="DO414" s="87"/>
      <c r="DP414" s="87"/>
      <c r="DQ414" s="87"/>
      <c r="DR414" s="87"/>
      <c r="DS414" s="87"/>
      <c r="DT414" s="87"/>
      <c r="DU414" s="87"/>
      <c r="DV414" s="87"/>
      <c r="DW414" s="87"/>
      <c r="DX414" s="87"/>
      <c r="DY414" s="87"/>
      <c r="DZ414" s="87"/>
      <c r="EA414" s="87"/>
      <c r="EB414" s="87"/>
      <c r="EC414" s="87"/>
      <c r="ED414" s="87"/>
      <c r="EE414" s="87"/>
      <c r="EF414" s="87"/>
      <c r="EG414" s="87"/>
      <c r="EH414" s="87"/>
    </row>
    <row r="415" spans="1:138" s="88" customFormat="1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150"/>
      <c r="P415" s="150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5"/>
      <c r="AG415" s="85"/>
      <c r="AH415" s="85"/>
      <c r="AI415" s="85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  <c r="DK415" s="87"/>
      <c r="DL415" s="87"/>
      <c r="DM415" s="87"/>
      <c r="DN415" s="87"/>
      <c r="DO415" s="87"/>
      <c r="DP415" s="87"/>
      <c r="DQ415" s="87"/>
      <c r="DR415" s="87"/>
      <c r="DS415" s="87"/>
      <c r="DT415" s="87"/>
      <c r="DU415" s="87"/>
      <c r="DV415" s="87"/>
      <c r="DW415" s="87"/>
      <c r="DX415" s="87"/>
      <c r="DY415" s="87"/>
      <c r="DZ415" s="87"/>
      <c r="EA415" s="87"/>
      <c r="EB415" s="87"/>
      <c r="EC415" s="87"/>
      <c r="ED415" s="87"/>
      <c r="EE415" s="87"/>
      <c r="EF415" s="87"/>
      <c r="EG415" s="87"/>
      <c r="EH415" s="87"/>
    </row>
    <row r="416" spans="1:138" s="88" customFormat="1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150"/>
      <c r="P416" s="150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5"/>
      <c r="AG416" s="85"/>
      <c r="AH416" s="85"/>
      <c r="AI416" s="85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  <c r="DK416" s="87"/>
      <c r="DL416" s="87"/>
      <c r="DM416" s="87"/>
      <c r="DN416" s="87"/>
      <c r="DO416" s="87"/>
      <c r="DP416" s="87"/>
      <c r="DQ416" s="87"/>
      <c r="DR416" s="87"/>
      <c r="DS416" s="87"/>
      <c r="DT416" s="87"/>
      <c r="DU416" s="87"/>
      <c r="DV416" s="87"/>
      <c r="DW416" s="87"/>
      <c r="DX416" s="87"/>
      <c r="DY416" s="87"/>
      <c r="DZ416" s="87"/>
      <c r="EA416" s="87"/>
      <c r="EB416" s="87"/>
      <c r="EC416" s="87"/>
      <c r="ED416" s="87"/>
      <c r="EE416" s="87"/>
      <c r="EF416" s="87"/>
      <c r="EG416" s="87"/>
      <c r="EH416" s="87"/>
    </row>
    <row r="417" spans="1:138" s="88" customFormat="1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150"/>
      <c r="P417" s="150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5"/>
      <c r="AG417" s="85"/>
      <c r="AH417" s="85"/>
      <c r="AI417" s="85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  <c r="DK417" s="87"/>
      <c r="DL417" s="87"/>
      <c r="DM417" s="87"/>
      <c r="DN417" s="87"/>
      <c r="DO417" s="87"/>
      <c r="DP417" s="87"/>
      <c r="DQ417" s="87"/>
      <c r="DR417" s="87"/>
      <c r="DS417" s="87"/>
      <c r="DT417" s="87"/>
      <c r="DU417" s="87"/>
      <c r="DV417" s="87"/>
      <c r="DW417" s="87"/>
      <c r="DX417" s="87"/>
      <c r="DY417" s="87"/>
      <c r="DZ417" s="87"/>
      <c r="EA417" s="87"/>
      <c r="EB417" s="87"/>
      <c r="EC417" s="87"/>
      <c r="ED417" s="87"/>
      <c r="EE417" s="87"/>
      <c r="EF417" s="87"/>
      <c r="EG417" s="87"/>
      <c r="EH417" s="87"/>
    </row>
    <row r="418" spans="1:138" s="88" customFormat="1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150"/>
      <c r="P418" s="150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87"/>
      <c r="AE418" s="87"/>
      <c r="AF418" s="85"/>
      <c r="AG418" s="85"/>
      <c r="AH418" s="85"/>
      <c r="AI418" s="85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  <c r="DK418" s="87"/>
      <c r="DL418" s="87"/>
      <c r="DM418" s="87"/>
      <c r="DN418" s="87"/>
      <c r="DO418" s="87"/>
      <c r="DP418" s="87"/>
      <c r="DQ418" s="87"/>
      <c r="DR418" s="87"/>
      <c r="DS418" s="87"/>
      <c r="DT418" s="87"/>
      <c r="DU418" s="87"/>
      <c r="DV418" s="87"/>
      <c r="DW418" s="87"/>
      <c r="DX418" s="87"/>
      <c r="DY418" s="87"/>
      <c r="DZ418" s="87"/>
      <c r="EA418" s="87"/>
      <c r="EB418" s="87"/>
      <c r="EC418" s="87"/>
      <c r="ED418" s="87"/>
      <c r="EE418" s="87"/>
      <c r="EF418" s="87"/>
      <c r="EG418" s="87"/>
      <c r="EH418" s="87"/>
    </row>
    <row r="419" spans="1:138" s="88" customFormat="1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150"/>
      <c r="P419" s="150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  <c r="AC419" s="87"/>
      <c r="AD419" s="87"/>
      <c r="AE419" s="87"/>
      <c r="AF419" s="85"/>
      <c r="AG419" s="85"/>
      <c r="AH419" s="85"/>
      <c r="AI419" s="85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  <c r="DK419" s="87"/>
      <c r="DL419" s="87"/>
      <c r="DM419" s="87"/>
      <c r="DN419" s="87"/>
      <c r="DO419" s="87"/>
      <c r="DP419" s="87"/>
      <c r="DQ419" s="87"/>
      <c r="DR419" s="87"/>
      <c r="DS419" s="87"/>
      <c r="DT419" s="87"/>
      <c r="DU419" s="87"/>
      <c r="DV419" s="87"/>
      <c r="DW419" s="87"/>
      <c r="DX419" s="87"/>
      <c r="DY419" s="87"/>
      <c r="DZ419" s="87"/>
      <c r="EA419" s="87"/>
      <c r="EB419" s="87"/>
      <c r="EC419" s="87"/>
      <c r="ED419" s="87"/>
      <c r="EE419" s="87"/>
      <c r="EF419" s="87"/>
      <c r="EG419" s="87"/>
      <c r="EH419" s="87"/>
    </row>
    <row r="420" spans="1:138" s="88" customFormat="1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150"/>
      <c r="P420" s="150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  <c r="AC420" s="87"/>
      <c r="AD420" s="87"/>
      <c r="AE420" s="87"/>
      <c r="AF420" s="85"/>
      <c r="AG420" s="85"/>
      <c r="AH420" s="85"/>
      <c r="AI420" s="85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  <c r="DK420" s="87"/>
      <c r="DL420" s="87"/>
      <c r="DM420" s="87"/>
      <c r="DN420" s="87"/>
      <c r="DO420" s="87"/>
      <c r="DP420" s="87"/>
      <c r="DQ420" s="87"/>
      <c r="DR420" s="87"/>
      <c r="DS420" s="87"/>
      <c r="DT420" s="87"/>
      <c r="DU420" s="87"/>
      <c r="DV420" s="87"/>
      <c r="DW420" s="87"/>
      <c r="DX420" s="87"/>
      <c r="DY420" s="87"/>
      <c r="DZ420" s="87"/>
      <c r="EA420" s="87"/>
      <c r="EB420" s="87"/>
      <c r="EC420" s="87"/>
      <c r="ED420" s="87"/>
      <c r="EE420" s="87"/>
      <c r="EF420" s="87"/>
      <c r="EG420" s="87"/>
      <c r="EH420" s="87"/>
    </row>
    <row r="421" spans="1:138" s="88" customFormat="1" ht="7.5" customHeight="1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150"/>
      <c r="P421" s="150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5"/>
      <c r="AG421" s="85"/>
      <c r="AH421" s="85"/>
      <c r="AI421" s="85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  <c r="DK421" s="87"/>
      <c r="DL421" s="87"/>
      <c r="DM421" s="87"/>
      <c r="DN421" s="87"/>
      <c r="DO421" s="87"/>
      <c r="DP421" s="87"/>
      <c r="DQ421" s="87"/>
      <c r="DR421" s="87"/>
      <c r="DS421" s="87"/>
      <c r="DT421" s="87"/>
      <c r="DU421" s="87"/>
      <c r="DV421" s="87"/>
      <c r="DW421" s="87"/>
      <c r="DX421" s="87"/>
      <c r="DY421" s="87"/>
      <c r="DZ421" s="87"/>
      <c r="EA421" s="87"/>
      <c r="EB421" s="87"/>
      <c r="EC421" s="87"/>
      <c r="ED421" s="87"/>
      <c r="EE421" s="87"/>
      <c r="EF421" s="87"/>
      <c r="EG421" s="87"/>
      <c r="EH421" s="87"/>
    </row>
    <row r="422" spans="1:138" s="88" customFormat="1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150"/>
      <c r="P422" s="150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5"/>
      <c r="AG422" s="85"/>
      <c r="AH422" s="85"/>
      <c r="AI422" s="85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  <c r="DK422" s="87"/>
      <c r="DL422" s="87"/>
      <c r="DM422" s="87"/>
      <c r="DN422" s="87"/>
      <c r="DO422" s="87"/>
      <c r="DP422" s="87"/>
      <c r="DQ422" s="87"/>
      <c r="DR422" s="87"/>
      <c r="DS422" s="87"/>
      <c r="DT422" s="87"/>
      <c r="DU422" s="87"/>
      <c r="DV422" s="87"/>
      <c r="DW422" s="87"/>
      <c r="DX422" s="87"/>
      <c r="DY422" s="87"/>
      <c r="DZ422" s="87"/>
      <c r="EA422" s="87"/>
      <c r="EB422" s="87"/>
      <c r="EC422" s="87"/>
      <c r="ED422" s="87"/>
      <c r="EE422" s="87"/>
      <c r="EF422" s="87"/>
      <c r="EG422" s="87"/>
      <c r="EH422" s="87"/>
    </row>
    <row r="423" spans="1:138" x14ac:dyDescent="0.2">
      <c r="A423" s="162"/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97"/>
      <c r="P423" s="197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</row>
    <row r="424" spans="1:138" x14ac:dyDescent="0.2">
      <c r="A424" s="162"/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97"/>
      <c r="P424" s="197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</row>
    <row r="425" spans="1:138" x14ac:dyDescent="0.2">
      <c r="A425" s="162"/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97"/>
      <c r="P425" s="197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</row>
    <row r="426" spans="1:138" x14ac:dyDescent="0.2">
      <c r="A426" s="162"/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97"/>
      <c r="P426" s="197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</row>
    <row r="427" spans="1:138" x14ac:dyDescent="0.2">
      <c r="A427" s="162"/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97"/>
      <c r="P427" s="197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</row>
    <row r="428" spans="1:138" x14ac:dyDescent="0.2">
      <c r="A428" s="162"/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97"/>
      <c r="P428" s="197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</row>
    <row r="429" spans="1:138" x14ac:dyDescent="0.2">
      <c r="A429" s="162"/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97"/>
      <c r="P429" s="197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</row>
    <row r="430" spans="1:138" x14ac:dyDescent="0.2">
      <c r="A430" s="162"/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97"/>
      <c r="P430" s="197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</row>
    <row r="431" spans="1:138" x14ac:dyDescent="0.2">
      <c r="A431" s="162"/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97"/>
      <c r="P431" s="197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</row>
    <row r="432" spans="1:138" x14ac:dyDescent="0.2">
      <c r="A432" s="162"/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97"/>
      <c r="P432" s="197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</row>
    <row r="433" spans="1:31" x14ac:dyDescent="0.2">
      <c r="A433" s="162"/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97"/>
      <c r="P433" s="197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</row>
    <row r="434" spans="1:31" x14ac:dyDescent="0.2">
      <c r="A434" s="162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97"/>
      <c r="P434" s="197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</row>
    <row r="435" spans="1:31" x14ac:dyDescent="0.2">
      <c r="A435" s="162"/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97"/>
      <c r="P435" s="197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</row>
    <row r="436" spans="1:31" x14ac:dyDescent="0.2">
      <c r="A436" s="162"/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97"/>
      <c r="P436" s="197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</row>
  </sheetData>
  <sheetProtection algorithmName="SHA-512" hashValue="vzhRg7itHnSfqoIh2um9BjSnIuyV5dSfzWpItLIxahMb9BGSS8I0SCW6CzsOpyfE+HrDq6/oy3qyFfG57uLZvQ==" saltValue="cWPEpEzMOoUKiKSqKQLRUA==" spinCount="100000" sheet="1" objects="1" scenarios="1"/>
  <mergeCells count="5">
    <mergeCell ref="A5:B5"/>
    <mergeCell ref="C5:G5"/>
    <mergeCell ref="A1:AC1"/>
    <mergeCell ref="A2:AC2"/>
    <mergeCell ref="A3:AC3"/>
  </mergeCells>
  <phoneticPr fontId="0" type="noConversion"/>
  <conditionalFormatting sqref="Q13:AB42">
    <cfRule type="cellIs" dxfId="2" priority="3" stopIfTrue="1" operator="equal">
      <formula>"S/D"</formula>
    </cfRule>
  </conditionalFormatting>
  <conditionalFormatting sqref="B13:M28">
    <cfRule type="cellIs" dxfId="1" priority="2" stopIfTrue="1" operator="equal">
      <formula>"S/D"</formula>
    </cfRule>
  </conditionalFormatting>
  <conditionalFormatting sqref="B29:M42">
    <cfRule type="cellIs" dxfId="0" priority="1" stopIfTrue="1" operator="equal">
      <formula>"S/D"</formula>
    </cfRule>
  </conditionalFormatting>
  <pageMargins left="0.75" right="0.75" top="1" bottom="1" header="0" footer="0"/>
  <pageSetup paperSize="9" orientation="portrait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DE1698"/>
  <sheetViews>
    <sheetView topLeftCell="A16" zoomScale="70" zoomScaleNormal="70" workbookViewId="0">
      <selection activeCell="AH34" sqref="AH34"/>
    </sheetView>
  </sheetViews>
  <sheetFormatPr baseColWidth="10" defaultColWidth="11.42578125" defaultRowHeight="12.75" x14ac:dyDescent="0.2"/>
  <cols>
    <col min="1" max="1" width="6.28515625" style="22" bestFit="1" customWidth="1"/>
    <col min="2" max="3" width="6.28515625" style="22" customWidth="1"/>
    <col min="4" max="4" width="7.140625" style="22" customWidth="1"/>
    <col min="5" max="5" width="6.7109375" style="22" customWidth="1"/>
    <col min="6" max="6" width="6.85546875" style="22" customWidth="1"/>
    <col min="7" max="7" width="6" style="22" customWidth="1"/>
    <col min="8" max="8" width="5.7109375" style="22" customWidth="1"/>
    <col min="9" max="9" width="6.7109375" style="22" customWidth="1"/>
    <col min="10" max="10" width="6.28515625" style="22" customWidth="1"/>
    <col min="11" max="12" width="6.42578125" style="22" customWidth="1"/>
    <col min="13" max="13" width="5.7109375" style="22" customWidth="1"/>
    <col min="14" max="14" width="7.7109375" style="22" customWidth="1"/>
    <col min="15" max="15" width="5.7109375" style="8" customWidth="1"/>
    <col min="16" max="16" width="6.7109375" style="9" bestFit="1" customWidth="1"/>
    <col min="17" max="18" width="6.28515625" style="9" customWidth="1"/>
    <col min="19" max="19" width="7.140625" style="9" customWidth="1"/>
    <col min="20" max="20" width="6.7109375" style="9" customWidth="1"/>
    <col min="21" max="21" width="6.85546875" style="9" customWidth="1"/>
    <col min="22" max="22" width="6" style="9" customWidth="1"/>
    <col min="23" max="23" width="5.7109375" style="9" customWidth="1"/>
    <col min="24" max="24" width="6.7109375" style="9" customWidth="1"/>
    <col min="25" max="25" width="6.28515625" style="9" customWidth="1"/>
    <col min="26" max="27" width="6.42578125" style="9" customWidth="1"/>
    <col min="28" max="28" width="5.7109375" style="9" customWidth="1"/>
    <col min="29" max="29" width="7.7109375" style="9" customWidth="1"/>
    <col min="30" max="30" width="2.5703125" style="9" customWidth="1"/>
    <col min="31" max="31" width="6.28515625" style="9" bestFit="1" customWidth="1"/>
    <col min="32" max="32" width="9.5703125" style="9" customWidth="1"/>
    <col min="33" max="33" width="11.42578125" style="9"/>
    <col min="34" max="34" width="11.42578125" style="53"/>
    <col min="35" max="41" width="0" style="53" hidden="1" customWidth="1"/>
    <col min="42" max="109" width="11.42578125" style="53"/>
    <col min="110" max="16384" width="11.42578125" style="9"/>
  </cols>
  <sheetData>
    <row r="1" spans="1:33" ht="19.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8"/>
      <c r="AG1" s="8"/>
    </row>
    <row r="2" spans="1:33" ht="37.15" customHeight="1" x14ac:dyDescent="0.25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1"/>
      <c r="AG2" s="8"/>
    </row>
    <row r="3" spans="1:33" ht="19.149999999999999" customHeight="1" thickBot="1" x14ac:dyDescent="0.3">
      <c r="A3" s="223" t="s">
        <v>58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5"/>
      <c r="AG3" s="8"/>
    </row>
    <row r="4" spans="1:33" ht="14.25" customHeight="1" x14ac:dyDescent="0.2">
      <c r="A4" s="55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P4" s="10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ht="13.5" thickBo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0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ht="18" customHeight="1" thickBot="1" x14ac:dyDescent="0.25">
      <c r="A6" s="14"/>
      <c r="B6" s="14"/>
      <c r="C6" s="14"/>
      <c r="D6" s="14"/>
      <c r="E6" s="220" t="str">
        <f>+Datos!C5</f>
        <v>Santo Domingo</v>
      </c>
      <c r="F6" s="221"/>
      <c r="G6" s="221"/>
      <c r="H6" s="222"/>
      <c r="I6" s="14"/>
      <c r="J6" s="14"/>
      <c r="K6" s="11" t="str">
        <f>+Datos!L5</f>
        <v>C.C.:</v>
      </c>
      <c r="L6" s="12">
        <f>+Datos!M5</f>
        <v>210</v>
      </c>
      <c r="M6" s="14"/>
      <c r="N6" s="1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15.75" customHeight="1" thickBo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ht="26.25" customHeight="1" thickBot="1" x14ac:dyDescent="0.25">
      <c r="A8" s="217" t="s">
        <v>23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9"/>
      <c r="P8" s="217" t="s">
        <v>29</v>
      </c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9"/>
      <c r="AD8" s="8"/>
      <c r="AE8" s="226" t="s">
        <v>44</v>
      </c>
      <c r="AF8" s="227"/>
      <c r="AG8" s="8"/>
    </row>
    <row r="9" spans="1:33" ht="13.5" thickBot="1" x14ac:dyDescent="0.25">
      <c r="A9" s="15"/>
      <c r="B9" s="154" t="s">
        <v>0</v>
      </c>
      <c r="C9" s="154" t="s">
        <v>1</v>
      </c>
      <c r="D9" s="154" t="s">
        <v>2</v>
      </c>
      <c r="E9" s="154" t="s">
        <v>3</v>
      </c>
      <c r="F9" s="154" t="s">
        <v>4</v>
      </c>
      <c r="G9" s="154" t="s">
        <v>5</v>
      </c>
      <c r="H9" s="154" t="s">
        <v>6</v>
      </c>
      <c r="I9" s="154" t="s">
        <v>7</v>
      </c>
      <c r="J9" s="154" t="s">
        <v>22</v>
      </c>
      <c r="K9" s="154" t="s">
        <v>9</v>
      </c>
      <c r="L9" s="154" t="s">
        <v>10</v>
      </c>
      <c r="M9" s="155" t="s">
        <v>11</v>
      </c>
      <c r="N9" s="18" t="s">
        <v>28</v>
      </c>
      <c r="P9" s="15"/>
      <c r="Q9" s="16" t="s">
        <v>0</v>
      </c>
      <c r="R9" s="16" t="s">
        <v>1</v>
      </c>
      <c r="S9" s="16" t="s">
        <v>2</v>
      </c>
      <c r="T9" s="16" t="s">
        <v>3</v>
      </c>
      <c r="U9" s="16" t="s">
        <v>4</v>
      </c>
      <c r="V9" s="16" t="s">
        <v>5</v>
      </c>
      <c r="W9" s="16" t="s">
        <v>6</v>
      </c>
      <c r="X9" s="16" t="s">
        <v>7</v>
      </c>
      <c r="Y9" s="16" t="s">
        <v>22</v>
      </c>
      <c r="Z9" s="16" t="s">
        <v>9</v>
      </c>
      <c r="AA9" s="16" t="s">
        <v>10</v>
      </c>
      <c r="AB9" s="17" t="s">
        <v>11</v>
      </c>
      <c r="AC9" s="13" t="s">
        <v>28</v>
      </c>
      <c r="AD9" s="8"/>
      <c r="AE9" s="15"/>
      <c r="AF9" s="13" t="s">
        <v>28</v>
      </c>
      <c r="AG9" s="8"/>
    </row>
    <row r="10" spans="1:33" x14ac:dyDescent="0.2">
      <c r="A10" s="18">
        <f>Datos!P87</f>
        <v>1989</v>
      </c>
      <c r="B10" s="26">
        <f>IF(Datos!C146&gt;0,Datos!C146,Datos!C147*-1)</f>
        <v>-27.81604919190498</v>
      </c>
      <c r="C10" s="26">
        <f>IF(Datos!D146&gt;0,Datos!D146,Datos!D147*-1)</f>
        <v>-63.159199922411247</v>
      </c>
      <c r="D10" s="26">
        <f>IF(Datos!E146&gt;0,Datos!E146,Datos!E147*-1)</f>
        <v>0</v>
      </c>
      <c r="E10" s="26">
        <f>IF(Datos!F146&gt;0,Datos!F146,Datos!F147*-1)</f>
        <v>-20.972150508867294</v>
      </c>
      <c r="F10" s="26">
        <f>IF(Datos!G146&gt;0,Datos!G146,Datos!G147*-1)</f>
        <v>-29.496107414798217</v>
      </c>
      <c r="G10" s="26">
        <f>IF(Datos!H146&gt;0,Datos!H146,Datos!H147*-1)</f>
        <v>-40.346965147892867</v>
      </c>
      <c r="H10" s="26">
        <f>IF(Datos!I146&gt;0,Datos!I146,Datos!I147*-1)</f>
        <v>-26.495663303957222</v>
      </c>
      <c r="I10" s="26">
        <f>IF(Datos!J146&gt;0,Datos!J146,Datos!J147*-1)</f>
        <v>-50.681385440631281</v>
      </c>
      <c r="J10" s="26">
        <f>IF(Datos!K146&gt;0,Datos!K146,Datos!K147*-1)</f>
        <v>-47.131631302060249</v>
      </c>
      <c r="K10" s="26">
        <f>IF(Datos!L146&gt;0,Datos!L146,Datos!L147*-1)</f>
        <v>-68.193909528230051</v>
      </c>
      <c r="L10" s="26">
        <f>IF(Datos!M146&gt;0,Datos!M146,Datos!M147*-1)</f>
        <v>-63.10328193523236</v>
      </c>
      <c r="M10" s="26">
        <f>IF(Datos!N146&gt;0,Datos!N146,Datos!N147*-1)</f>
        <v>-7.3029808237209153</v>
      </c>
      <c r="N10" s="27">
        <f>SUM(B10:M10)</f>
        <v>-444.69932451970669</v>
      </c>
      <c r="P10" s="18">
        <f>A10</f>
        <v>1989</v>
      </c>
      <c r="Q10" s="26">
        <f>Datos!C143</f>
        <v>40.992060405057046</v>
      </c>
      <c r="R10" s="26">
        <f>Datos!D143</f>
        <v>28.606747743518344</v>
      </c>
      <c r="S10" s="26">
        <f>Datos!E143</f>
        <v>54.452509703404175</v>
      </c>
      <c r="T10" s="26">
        <f>Datos!F143</f>
        <v>47.723173573273066</v>
      </c>
      <c r="U10" s="26">
        <f>Datos!G143</f>
        <v>39.965577002097298</v>
      </c>
      <c r="V10" s="26">
        <f>Datos!H143</f>
        <v>31.70797359452984</v>
      </c>
      <c r="W10" s="26">
        <f>Datos!I143</f>
        <v>27.379248747623592</v>
      </c>
      <c r="X10" s="26">
        <f>Datos!J143</f>
        <v>20.849996339531394</v>
      </c>
      <c r="Y10" s="26">
        <f>Datos!K143</f>
        <v>16.301514114915811</v>
      </c>
      <c r="Z10" s="26">
        <f>Datos!L143</f>
        <v>11.515994593489348</v>
      </c>
      <c r="AA10" s="26">
        <f>Datos!M143</f>
        <v>8.40153410132225</v>
      </c>
      <c r="AB10" s="26">
        <f>Datos!N143</f>
        <v>8.102850541368511</v>
      </c>
      <c r="AC10" s="7"/>
      <c r="AD10" s="8"/>
      <c r="AE10" s="18">
        <f>P10</f>
        <v>1989</v>
      </c>
      <c r="AF10" s="7">
        <f>Datos!P147</f>
        <v>-26.826878480789695</v>
      </c>
      <c r="AG10" s="30"/>
    </row>
    <row r="11" spans="1:33" x14ac:dyDescent="0.2">
      <c r="A11" s="19">
        <f>Datos!P88</f>
        <v>1990</v>
      </c>
      <c r="B11" s="1">
        <f>IF(Datos!C154&gt;0,Datos!C154,Datos!C155*-1)</f>
        <v>0</v>
      </c>
      <c r="C11" s="1">
        <f>IF(Datos!D154&gt;0,Datos!D154,Datos!D155*-1)</f>
        <v>0</v>
      </c>
      <c r="D11" s="1">
        <f>IF(Datos!E154&gt;0,Datos!E154,Datos!E155*-1)</f>
        <v>0</v>
      </c>
      <c r="E11" s="1">
        <f>IF(Datos!F154&gt;0,Datos!F154,Datos!F155*-1)</f>
        <v>0</v>
      </c>
      <c r="F11" s="1">
        <f>IF(Datos!G154&gt;0,Datos!G154,Datos!G155*-1)</f>
        <v>-19.206745014825472</v>
      </c>
      <c r="G11" s="1">
        <f>IF(Datos!H154&gt;0,Datos!H154,Datos!H155*-1)</f>
        <v>-16.285135936027018</v>
      </c>
      <c r="H11" s="1">
        <f>IF(Datos!I154&gt;0,Datos!I154,Datos!I155*-1)</f>
        <v>-17.650325828629775</v>
      </c>
      <c r="I11" s="1">
        <f>IF(Datos!J154&gt;0,Datos!J154,Datos!J155*-1)</f>
        <v>-47.848078599047028</v>
      </c>
      <c r="J11" s="1">
        <f>IF(Datos!K154&gt;0,Datos!K154,Datos!K155*-1)</f>
        <v>-49.398216059035136</v>
      </c>
      <c r="K11" s="1">
        <f>IF(Datos!L154&gt;0,Datos!L154,Datos!L155*-1)</f>
        <v>-85.389724672319431</v>
      </c>
      <c r="L11" s="1">
        <f>IF(Datos!M154&gt;0,Datos!M154,Datos!M155*-1)</f>
        <v>-109.18692238800823</v>
      </c>
      <c r="M11" s="1">
        <f>IF(Datos!N154&gt;0,Datos!N154,Datos!N155*-1)</f>
        <v>0</v>
      </c>
      <c r="N11" s="2">
        <f t="shared" ref="N11:N35" si="0">SUM(B11:M11)</f>
        <v>-344.96514849789207</v>
      </c>
      <c r="P11" s="19">
        <f t="shared" ref="P11:P36" si="1">A11</f>
        <v>1990</v>
      </c>
      <c r="Q11" s="1">
        <f>Datos!C151</f>
        <v>22.578744621444045</v>
      </c>
      <c r="R11" s="1">
        <f>Datos!D151</f>
        <v>126.37296488495107</v>
      </c>
      <c r="S11" s="1">
        <f>Datos!E151</f>
        <v>142.0371077293253</v>
      </c>
      <c r="T11" s="1">
        <f>Datos!F151</f>
        <v>144.87622449663166</v>
      </c>
      <c r="U11" s="1">
        <f>Datos!G151</f>
        <v>114.29784888796021</v>
      </c>
      <c r="V11" s="1">
        <f>Datos!H151</f>
        <v>97.758596673123762</v>
      </c>
      <c r="W11" s="1">
        <f>Datos!I151</f>
        <v>84.297401556198452</v>
      </c>
      <c r="X11" s="1">
        <f>Datos!J151</f>
        <v>59.703381990387186</v>
      </c>
      <c r="Y11" s="1">
        <f>Datos!K151</f>
        <v>43.733368114623019</v>
      </c>
      <c r="Z11" s="1">
        <f>Datos!L151</f>
        <v>26.875592250967848</v>
      </c>
      <c r="AA11" s="1">
        <f>Datos!M151</f>
        <v>15.108329483965671</v>
      </c>
      <c r="AB11" s="1">
        <f>Datos!N151</f>
        <v>26.506665100291009</v>
      </c>
      <c r="AC11" s="6"/>
      <c r="AD11" s="8"/>
      <c r="AE11" s="19">
        <f t="shared" ref="AE11:AE36" si="2">P11</f>
        <v>1990</v>
      </c>
      <c r="AF11" s="6">
        <f>Datos!P155</f>
        <v>-19.092931609936723</v>
      </c>
      <c r="AG11" s="30"/>
    </row>
    <row r="12" spans="1:33" x14ac:dyDescent="0.2">
      <c r="A12" s="19">
        <f>Datos!P89</f>
        <v>1991</v>
      </c>
      <c r="B12" s="1">
        <f>IF(Datos!C162&gt;0,Datos!C162,Datos!C163*-1)</f>
        <v>0</v>
      </c>
      <c r="C12" s="1">
        <f>IF(Datos!D162&gt;0,Datos!D162,Datos!D163*-1)</f>
        <v>70.721682109745529</v>
      </c>
      <c r="D12" s="1">
        <f>IF(Datos!E162&gt;0,Datos!E162,Datos!E163*-1)</f>
        <v>22.379797314265318</v>
      </c>
      <c r="E12" s="1">
        <f>IF(Datos!F162&gt;0,Datos!F162,Datos!F163*-1)</f>
        <v>-2.1625084339122367</v>
      </c>
      <c r="F12" s="1">
        <f>IF(Datos!G162&gt;0,Datos!G162,Datos!G163*-1)</f>
        <v>-15.07565857447949</v>
      </c>
      <c r="G12" s="1">
        <f>IF(Datos!H162&gt;0,Datos!H162,Datos!H163*-1)</f>
        <v>-15.616746315269161</v>
      </c>
      <c r="H12" s="1">
        <f>IF(Datos!I162&gt;0,Datos!I162,Datos!I163*-1)</f>
        <v>-15.798093619857127</v>
      </c>
      <c r="I12" s="1">
        <f>IF(Datos!J162&gt;0,Datos!J162,Datos!J163*-1)</f>
        <v>-26.211153271634778</v>
      </c>
      <c r="J12" s="1">
        <f>IF(Datos!K162&gt;0,Datos!K162,Datos!K163*-1)</f>
        <v>-44.355576727376061</v>
      </c>
      <c r="K12" s="1">
        <f>IF(Datos!L162&gt;0,Datos!L162,Datos!L163*-1)</f>
        <v>-48.353051453901998</v>
      </c>
      <c r="L12" s="1">
        <f>IF(Datos!M162&gt;0,Datos!M162,Datos!M163*-1)</f>
        <v>0</v>
      </c>
      <c r="M12" s="1">
        <f>IF(Datos!N162&gt;0,Datos!N162,Datos!N163*-1)</f>
        <v>-50.258425147476117</v>
      </c>
      <c r="N12" s="2">
        <f t="shared" si="0"/>
        <v>-124.72973411989612</v>
      </c>
      <c r="P12" s="19">
        <f t="shared" si="1"/>
        <v>1991</v>
      </c>
      <c r="Q12" s="1">
        <f>Datos!C159</f>
        <v>141.13453406606692</v>
      </c>
      <c r="R12" s="1">
        <f>Datos!D159</f>
        <v>210</v>
      </c>
      <c r="S12" s="1">
        <f>Datos!E159</f>
        <v>210</v>
      </c>
      <c r="T12" s="1">
        <f>Datos!F159</f>
        <v>181.28685315455462</v>
      </c>
      <c r="U12" s="1">
        <f>Datos!G159</f>
        <v>135.99428179423481</v>
      </c>
      <c r="V12" s="1">
        <f>Datos!H159</f>
        <v>113.33450855363979</v>
      </c>
      <c r="W12" s="1">
        <f>Datos!I159</f>
        <v>97.474504666260884</v>
      </c>
      <c r="X12" s="1">
        <f>Datos!J159</f>
        <v>78.666061376576209</v>
      </c>
      <c r="Y12" s="1">
        <f>Datos!K159</f>
        <v>57.612514108792936</v>
      </c>
      <c r="Z12" s="1">
        <f>Datos!L159</f>
        <v>42.607737048020113</v>
      </c>
      <c r="AA12" s="1">
        <f>Datos!M159</f>
        <v>70.260910172855716</v>
      </c>
      <c r="AB12" s="1">
        <f>Datos!N159</f>
        <v>50.288938346112211</v>
      </c>
      <c r="AC12" s="6"/>
      <c r="AD12" s="8"/>
      <c r="AE12" s="19">
        <f t="shared" si="2"/>
        <v>1991</v>
      </c>
      <c r="AF12" s="6">
        <f>Datos!P163</f>
        <v>-4.0516570482254259</v>
      </c>
      <c r="AG12" s="30"/>
    </row>
    <row r="13" spans="1:33" x14ac:dyDescent="0.2">
      <c r="A13" s="19">
        <f>Datos!P90</f>
        <v>1992</v>
      </c>
      <c r="B13" s="1">
        <f>IF(Datos!C170&gt;0,Datos!C170,Datos!C171*-1)</f>
        <v>-14.848060214626585</v>
      </c>
      <c r="C13" s="1">
        <f>IF(Datos!D170&gt;0,Datos!D170,Datos!D171*-1)</f>
        <v>-6.6110449897914378</v>
      </c>
      <c r="D13" s="1">
        <f>IF(Datos!E170&gt;0,Datos!E170,Datos!E171*-1)</f>
        <v>-66.516697081341533</v>
      </c>
      <c r="E13" s="1">
        <f>IF(Datos!F170&gt;0,Datos!F170,Datos!F171*-1)</f>
        <v>0</v>
      </c>
      <c r="F13" s="1">
        <f>IF(Datos!G170&gt;0,Datos!G170,Datos!G171*-1)</f>
        <v>-33.805089491507914</v>
      </c>
      <c r="G13" s="1">
        <f>IF(Datos!H170&gt;0,Datos!H170,Datos!H171*-1)</f>
        <v>-32.713099324988924</v>
      </c>
      <c r="H13" s="1">
        <f>IF(Datos!I170&gt;0,Datos!I170,Datos!I171*-1)</f>
        <v>-14.380088505477016</v>
      </c>
      <c r="I13" s="1">
        <f>IF(Datos!J170&gt;0,Datos!J170,Datos!J171*-1)</f>
        <v>-32.156241686015633</v>
      </c>
      <c r="J13" s="1">
        <f>IF(Datos!K170&gt;0,Datos!K170,Datos!K171*-1)</f>
        <v>-40.236236293950498</v>
      </c>
      <c r="K13" s="1">
        <f>IF(Datos!L170&gt;0,Datos!L170,Datos!L171*-1)</f>
        <v>-63.347538278369775</v>
      </c>
      <c r="L13" s="1">
        <f>IF(Datos!M170&gt;0,Datos!M170,Datos!M171*-1)</f>
        <v>-26.066834127329116</v>
      </c>
      <c r="M13" s="1">
        <f>IF(Datos!N170&gt;0,Datos!N170,Datos!N171*-1)</f>
        <v>-54.017083350971774</v>
      </c>
      <c r="N13" s="2">
        <f t="shared" si="0"/>
        <v>-384.69801334437022</v>
      </c>
      <c r="P13" s="19">
        <f t="shared" si="1"/>
        <v>1992</v>
      </c>
      <c r="Q13" s="1">
        <f>Datos!C167</f>
        <v>45.883279100234056</v>
      </c>
      <c r="R13" s="1">
        <f>Datos!D167</f>
        <v>44.081472133704075</v>
      </c>
      <c r="S13" s="1">
        <f>Datos!E167</f>
        <v>30.036473926470141</v>
      </c>
      <c r="T13" s="1">
        <f>Datos!F167</f>
        <v>50.973563544065158</v>
      </c>
      <c r="U13" s="1">
        <f>Datos!G167</f>
        <v>41.475435620735162</v>
      </c>
      <c r="V13" s="1">
        <f>Datos!H167</f>
        <v>34.300433764020092</v>
      </c>
      <c r="W13" s="1">
        <f>Datos!I167</f>
        <v>31.624749821552459</v>
      </c>
      <c r="X13" s="1">
        <f>Datos!J167</f>
        <v>26.477774092730179</v>
      </c>
      <c r="Y13" s="1">
        <f>Datos!K167</f>
        <v>21.331823428828645</v>
      </c>
      <c r="Z13" s="1">
        <f>Datos!L167</f>
        <v>15.332534832034026</v>
      </c>
      <c r="AA13" s="1">
        <f>Datos!M167</f>
        <v>13.419939909706628</v>
      </c>
      <c r="AB13" s="1">
        <f>Datos!N167</f>
        <v>10.219280833278948</v>
      </c>
      <c r="AC13" s="6"/>
      <c r="AD13" s="8"/>
      <c r="AE13" s="19">
        <f t="shared" si="2"/>
        <v>1992</v>
      </c>
      <c r="AF13" s="6">
        <f>Datos!P171</f>
        <v>-25.511389878457702</v>
      </c>
      <c r="AG13" s="30"/>
    </row>
    <row r="14" spans="1:33" x14ac:dyDescent="0.2">
      <c r="A14" s="19">
        <f>Datos!P91</f>
        <v>1993</v>
      </c>
      <c r="B14" s="1">
        <f>IF(Datos!C178&gt;0,Datos!C178,Datos!C179*-1)</f>
        <v>0</v>
      </c>
      <c r="C14" s="1">
        <f>IF(Datos!D178&gt;0,Datos!D178,Datos!D179*-1)</f>
        <v>-5.9049635229383455</v>
      </c>
      <c r="D14" s="1">
        <f>IF(Datos!E178&gt;0,Datos!E178,Datos!E179*-1)</f>
        <v>-9.3961381222973017</v>
      </c>
      <c r="E14" s="1">
        <f>IF(Datos!F178&gt;0,Datos!F178,Datos!F179*-1)</f>
        <v>-47.679745197663529</v>
      </c>
      <c r="F14" s="1">
        <f>IF(Datos!G178&gt;0,Datos!G178,Datos!G179*-1)</f>
        <v>-34.548255134869699</v>
      </c>
      <c r="G14" s="1">
        <f>IF(Datos!H178&gt;0,Datos!H178,Datos!H179*-1)</f>
        <v>-28.05450723501021</v>
      </c>
      <c r="H14" s="1">
        <f>IF(Datos!I178&gt;0,Datos!I178,Datos!I179*-1)</f>
        <v>-21.12559323442877</v>
      </c>
      <c r="I14" s="1">
        <f>IF(Datos!J178&gt;0,Datos!J178,Datos!J179*-1)</f>
        <v>-41.714135722570028</v>
      </c>
      <c r="J14" s="1">
        <f>IF(Datos!K178&gt;0,Datos!K178,Datos!K179*-1)</f>
        <v>-50.709608808335588</v>
      </c>
      <c r="K14" s="1">
        <f>IF(Datos!L178&gt;0,Datos!L178,Datos!L179*-1)</f>
        <v>-64.369587280403636</v>
      </c>
      <c r="L14" s="1">
        <f>IF(Datos!M178&gt;0,Datos!M178,Datos!M179*-1)</f>
        <v>-73.087607624452033</v>
      </c>
      <c r="M14" s="1">
        <f>IF(Datos!N178&gt;0,Datos!N178,Datos!N179*-1)</f>
        <v>-47.853963112290288</v>
      </c>
      <c r="N14" s="2">
        <f t="shared" si="0"/>
        <v>-424.44410499525947</v>
      </c>
      <c r="P14" s="19">
        <f t="shared" si="1"/>
        <v>1993</v>
      </c>
      <c r="Q14" s="1">
        <f>Datos!C175</f>
        <v>54.009744098108484</v>
      </c>
      <c r="R14" s="1">
        <f>Datos!D175</f>
        <v>52.016015180307214</v>
      </c>
      <c r="S14" s="1">
        <f>Datos!E175</f>
        <v>49.040022268380426</v>
      </c>
      <c r="T14" s="1">
        <f>Datos!F175</f>
        <v>36.880719076754112</v>
      </c>
      <c r="U14" s="1">
        <f>Datos!G175</f>
        <v>30.324405656163485</v>
      </c>
      <c r="V14" s="1">
        <f>Datos!H175</f>
        <v>25.990239907958522</v>
      </c>
      <c r="W14" s="1">
        <f>Datos!I175</f>
        <v>23.191756829760568</v>
      </c>
      <c r="X14" s="1">
        <f>Datos!J175</f>
        <v>18.602675137492685</v>
      </c>
      <c r="Y14" s="1">
        <f>Datos!K175</f>
        <v>14.316622777719493</v>
      </c>
      <c r="Z14" s="1">
        <f>Datos!L175</f>
        <v>10.339383182958729</v>
      </c>
      <c r="AA14" s="1">
        <f>Datos!M175</f>
        <v>7.1917553756043819</v>
      </c>
      <c r="AB14" s="1">
        <f>Datos!N175</f>
        <v>5.6853103727007968</v>
      </c>
      <c r="AC14" s="6"/>
      <c r="AD14" s="8"/>
      <c r="AE14" s="19">
        <f t="shared" si="2"/>
        <v>1993</v>
      </c>
      <c r="AF14" s="6">
        <f>Datos!P179</f>
        <v>-27.54705273800959</v>
      </c>
      <c r="AG14" s="30"/>
    </row>
    <row r="15" spans="1:33" x14ac:dyDescent="0.2">
      <c r="A15" s="19">
        <f>Datos!P92</f>
        <v>1994</v>
      </c>
      <c r="B15" s="1">
        <f>IF(Datos!C186&gt;0,Datos!C186,Datos!C187*-1)</f>
        <v>-37.377098395689956</v>
      </c>
      <c r="C15" s="1">
        <f>IF(Datos!D186&gt;0,Datos!D186,Datos!D187*-1)</f>
        <v>0</v>
      </c>
      <c r="D15" s="1">
        <f>IF(Datos!E186&gt;0,Datos!E186,Datos!E187*-1)</f>
        <v>-49.729384323697424</v>
      </c>
      <c r="E15" s="1">
        <f>IF(Datos!F186&gt;0,Datos!F186,Datos!F187*-1)</f>
        <v>-33.61609012953646</v>
      </c>
      <c r="F15" s="1">
        <f>IF(Datos!G186&gt;0,Datos!G186,Datos!G187*-1)</f>
        <v>-41.927973781707749</v>
      </c>
      <c r="G15" s="1">
        <f>IF(Datos!H186&gt;0,Datos!H186,Datos!H187*-1)</f>
        <v>-37.413152178326342</v>
      </c>
      <c r="H15" s="1">
        <f>IF(Datos!I186&gt;0,Datos!I186,Datos!I187*-1)</f>
        <v>-27.072092878986069</v>
      </c>
      <c r="I15" s="1">
        <f>IF(Datos!J186&gt;0,Datos!J186,Datos!J187*-1)</f>
        <v>-43.377979187205298</v>
      </c>
      <c r="J15" s="1">
        <f>IF(Datos!K186&gt;0,Datos!K186,Datos!K187*-1)</f>
        <v>-59.807075616552893</v>
      </c>
      <c r="K15" s="1">
        <f>IF(Datos!L186&gt;0,Datos!L186,Datos!L187*-1)</f>
        <v>-46.943230864953122</v>
      </c>
      <c r="L15" s="1">
        <f>IF(Datos!M186&gt;0,Datos!M186,Datos!M187*-1)</f>
        <v>-12.622473004666034</v>
      </c>
      <c r="M15" s="1">
        <f>IF(Datos!N186&gt;0,Datos!N186,Datos!N187*-1)</f>
        <v>-38.233842844773989</v>
      </c>
      <c r="N15" s="2">
        <f t="shared" si="0"/>
        <v>-428.1203932060954</v>
      </c>
      <c r="P15" s="19">
        <f t="shared" si="1"/>
        <v>1994</v>
      </c>
      <c r="Q15" s="1">
        <f>Datos!C183</f>
        <v>4.736901864418523</v>
      </c>
      <c r="R15" s="1">
        <f>Datos!D183</f>
        <v>81.672290889238312</v>
      </c>
      <c r="S15" s="1">
        <f>Datos!E183</f>
        <v>57.422246163279219</v>
      </c>
      <c r="T15" s="1">
        <f>Datos!F183</f>
        <v>46.433895144755631</v>
      </c>
      <c r="U15" s="1">
        <f>Datos!G183</f>
        <v>36.225411446099365</v>
      </c>
      <c r="V15" s="1">
        <f>Datos!H183</f>
        <v>29.335346209587797</v>
      </c>
      <c r="W15" s="1">
        <f>Datos!I183</f>
        <v>25.295918143018781</v>
      </c>
      <c r="X15" s="1">
        <f>Datos!J183</f>
        <v>20.069328774763754</v>
      </c>
      <c r="Y15" s="1">
        <f>Datos!K183</f>
        <v>14.715521158622995</v>
      </c>
      <c r="Z15" s="1">
        <f>Datos!L183</f>
        <v>11.594141048395898</v>
      </c>
      <c r="AA15" s="1">
        <f>Datos!M183</f>
        <v>10.880756897436154</v>
      </c>
      <c r="AB15" s="1">
        <f>Datos!N183</f>
        <v>8.9882479536150885</v>
      </c>
      <c r="AC15" s="6"/>
      <c r="AD15" s="8"/>
      <c r="AE15" s="19">
        <f t="shared" si="2"/>
        <v>1994</v>
      </c>
      <c r="AF15" s="6">
        <f>Datos!P187</f>
        <v>-25.938373040339417</v>
      </c>
      <c r="AG15" s="30"/>
    </row>
    <row r="16" spans="1:33" x14ac:dyDescent="0.2">
      <c r="A16" s="19">
        <f>Datos!P93</f>
        <v>1995</v>
      </c>
      <c r="B16" s="1">
        <f>IF(Datos!C194&gt;0,Datos!C194,Datos!C195*-1)</f>
        <v>0</v>
      </c>
      <c r="C16" s="1">
        <f>IF(Datos!D194&gt;0,Datos!D194,Datos!D195*-1)</f>
        <v>0</v>
      </c>
      <c r="D16" s="1">
        <f>IF(Datos!E194&gt;0,Datos!E194,Datos!E195*-1)</f>
        <v>0</v>
      </c>
      <c r="E16" s="1">
        <f>IF(Datos!F194&gt;0,Datos!F194,Datos!F195*-1)</f>
        <v>-14.905233172143298</v>
      </c>
      <c r="F16" s="1">
        <f>IF(Datos!G194&gt;0,Datos!G194,Datos!G195*-1)</f>
        <v>-24.651817300644296</v>
      </c>
      <c r="G16" s="1">
        <f>IF(Datos!H194&gt;0,Datos!H194,Datos!H195*-1)</f>
        <v>-23.089284671368304</v>
      </c>
      <c r="H16" s="1">
        <f>IF(Datos!I194&gt;0,Datos!I194,Datos!I195*-1)</f>
        <v>-21.775721554465079</v>
      </c>
      <c r="I16" s="1">
        <f>IF(Datos!J194&gt;0,Datos!J194,Datos!J195*-1)</f>
        <v>-30.659986279889196</v>
      </c>
      <c r="J16" s="1">
        <f>IF(Datos!K194&gt;0,Datos!K194,Datos!K195*-1)</f>
        <v>-53.720879625606912</v>
      </c>
      <c r="K16" s="1">
        <f>IF(Datos!L194&gt;0,Datos!L194,Datos!L195*-1)</f>
        <v>-73.630277800232449</v>
      </c>
      <c r="L16" s="1">
        <f>IF(Datos!M194&gt;0,Datos!M194,Datos!M195*-1)</f>
        <v>-64.64760646692983</v>
      </c>
      <c r="M16" s="1">
        <f>IF(Datos!N194&gt;0,Datos!N194,Datos!N195*-1)</f>
        <v>-105.4443919283858</v>
      </c>
      <c r="N16" s="2">
        <f t="shared" si="0"/>
        <v>-412.52519879966519</v>
      </c>
      <c r="P16" s="19">
        <f t="shared" si="1"/>
        <v>1995</v>
      </c>
      <c r="Q16" s="1">
        <f>Datos!C191</f>
        <v>68.740747417640492</v>
      </c>
      <c r="R16" s="1">
        <f>Datos!D191</f>
        <v>75.233113163862654</v>
      </c>
      <c r="S16" s="1">
        <f>Datos!E191</f>
        <v>146.41071183907968</v>
      </c>
      <c r="T16" s="1">
        <f>Datos!F191</f>
        <v>120.61445837222458</v>
      </c>
      <c r="U16" s="1">
        <f>Datos!G191</f>
        <v>94.888928640777323</v>
      </c>
      <c r="V16" s="1">
        <f>Datos!H191</f>
        <v>78.703117817204259</v>
      </c>
      <c r="W16" s="1">
        <f>Datos!I191</f>
        <v>67.154451220805868</v>
      </c>
      <c r="X16" s="1">
        <f>Datos!J191</f>
        <v>54.687032333415431</v>
      </c>
      <c r="Y16" s="1">
        <f>Datos!K191</f>
        <v>39.363728045607658</v>
      </c>
      <c r="Z16" s="1">
        <f>Datos!L191</f>
        <v>26.014576796183583</v>
      </c>
      <c r="AA16" s="1">
        <f>Datos!M191</f>
        <v>18.444440835713955</v>
      </c>
      <c r="AB16" s="1">
        <f>Datos!N191</f>
        <v>10.762480975504696</v>
      </c>
      <c r="AC16" s="6"/>
      <c r="AD16" s="8"/>
      <c r="AE16" s="19">
        <f t="shared" si="2"/>
        <v>1995</v>
      </c>
      <c r="AF16" s="6">
        <f>Datos!P195</f>
        <v>-25.122037722074801</v>
      </c>
      <c r="AG16" s="30"/>
    </row>
    <row r="17" spans="1:39" x14ac:dyDescent="0.2">
      <c r="A17" s="19">
        <f>Datos!P94</f>
        <v>1996</v>
      </c>
      <c r="B17" s="1">
        <f>IF(Datos!C202&gt;0,Datos!C202,Datos!C203*-1)</f>
        <v>-6.8661464245218156</v>
      </c>
      <c r="C17" s="1">
        <f>IF(Datos!D202&gt;0,Datos!D202,Datos!D203*-1)</f>
        <v>-8.7633776403229433</v>
      </c>
      <c r="D17" s="1">
        <f>IF(Datos!E202&gt;0,Datos!E202,Datos!E203*-1)</f>
        <v>-20.990463153240455</v>
      </c>
      <c r="E17" s="1">
        <f>IF(Datos!F202&gt;0,Datos!F202,Datos!F203*-1)</f>
        <v>-15.055765115504343</v>
      </c>
      <c r="F17" s="1">
        <f>IF(Datos!G202&gt;0,Datos!G202,Datos!G203*-1)</f>
        <v>-25.929001354657032</v>
      </c>
      <c r="G17" s="1">
        <f>IF(Datos!H202&gt;0,Datos!H202,Datos!H203*-1)</f>
        <v>-9.1342993454606081</v>
      </c>
      <c r="H17" s="1">
        <f>IF(Datos!I202&gt;0,Datos!I202,Datos!I203*-1)</f>
        <v>-24.594704697238708</v>
      </c>
      <c r="I17" s="1">
        <f>IF(Datos!J202&gt;0,Datos!J202,Datos!J203*-1)</f>
        <v>-60.018205312959218</v>
      </c>
      <c r="J17" s="1">
        <f>IF(Datos!K202&gt;0,Datos!K202,Datos!K203*-1)</f>
        <v>-37.166251219208135</v>
      </c>
      <c r="K17" s="1">
        <f>IF(Datos!L202&gt;0,Datos!L202,Datos!L203*-1)</f>
        <v>-60.913702031721428</v>
      </c>
      <c r="L17" s="1">
        <f>IF(Datos!M202&gt;0,Datos!M202,Datos!M203*-1)</f>
        <v>-3.4600386922557789</v>
      </c>
      <c r="M17" s="1">
        <f>IF(Datos!N202&gt;0,Datos!N202,Datos!N203*-1)</f>
        <v>0</v>
      </c>
      <c r="N17" s="2">
        <f t="shared" si="0"/>
        <v>-272.89195498709046</v>
      </c>
      <c r="P17" s="19">
        <f t="shared" si="1"/>
        <v>1996</v>
      </c>
      <c r="Q17" s="1">
        <f>Datos!C199</f>
        <v>10.398230425806897</v>
      </c>
      <c r="R17" s="1">
        <f>Datos!D199</f>
        <v>9.9520713309593773</v>
      </c>
      <c r="S17" s="1">
        <f>Datos!E199</f>
        <v>8.9631054345433174</v>
      </c>
      <c r="T17" s="1">
        <f>Datos!F199</f>
        <v>8.3173839110492587</v>
      </c>
      <c r="U17" s="1">
        <f>Datos!G199</f>
        <v>7.3163343745553258</v>
      </c>
      <c r="V17" s="1">
        <f>Datos!H199</f>
        <v>6.9941823687013889</v>
      </c>
      <c r="W17" s="1">
        <f>Datos!I199</f>
        <v>6.1976364147293097</v>
      </c>
      <c r="X17" s="1">
        <f>Datos!J199</f>
        <v>4.6221723888211468</v>
      </c>
      <c r="Y17" s="1">
        <f>Datos!K199</f>
        <v>3.8583727168783231</v>
      </c>
      <c r="Z17" s="1">
        <f>Datos!L199</f>
        <v>2.8733823078601439</v>
      </c>
      <c r="AA17" s="1">
        <f>Datos!M199</f>
        <v>2.8257867463380912</v>
      </c>
      <c r="AB17" s="1">
        <f>Datos!N199</f>
        <v>31.556733474019946</v>
      </c>
      <c r="AC17" s="6"/>
      <c r="AD17" s="8"/>
      <c r="AE17" s="19">
        <f t="shared" si="2"/>
        <v>1996</v>
      </c>
      <c r="AF17" s="6">
        <f>Datos!P203</f>
        <v>-17.333852555525841</v>
      </c>
      <c r="AG17" s="30"/>
    </row>
    <row r="18" spans="1:39" x14ac:dyDescent="0.2">
      <c r="A18" s="19">
        <f>Datos!P95</f>
        <v>1997</v>
      </c>
      <c r="B18" s="1">
        <f>IF(Datos!C210&gt;0,Datos!C210,Datos!C211*-1)</f>
        <v>0</v>
      </c>
      <c r="C18" s="1">
        <f>IF(Datos!D210&gt;0,Datos!D210,Datos!D211*-1)</f>
        <v>0</v>
      </c>
      <c r="D18" s="1">
        <f>IF(Datos!E210&gt;0,Datos!E210,Datos!E211*-1)</f>
        <v>0</v>
      </c>
      <c r="E18" s="1">
        <f>IF(Datos!F210&gt;0,Datos!F210,Datos!F211*-1)</f>
        <v>-44.312134329174057</v>
      </c>
      <c r="F18" s="1">
        <f>IF(Datos!G210&gt;0,Datos!G210,Datos!G211*-1)</f>
        <v>-34.207475858399057</v>
      </c>
      <c r="G18" s="1">
        <f>IF(Datos!H210&gt;0,Datos!H210,Datos!H211*-1)</f>
        <v>-28.221887482520252</v>
      </c>
      <c r="H18" s="1">
        <f>IF(Datos!I210&gt;0,Datos!I210,Datos!I211*-1)</f>
        <v>-36.941249645152858</v>
      </c>
      <c r="I18" s="1">
        <f>IF(Datos!J210&gt;0,Datos!J210,Datos!J211*-1)</f>
        <v>-40.747853584381005</v>
      </c>
      <c r="J18" s="1">
        <f>IF(Datos!K210&gt;0,Datos!K210,Datos!K211*-1)</f>
        <v>-71.388098419403036</v>
      </c>
      <c r="K18" s="1">
        <f>IF(Datos!L210&gt;0,Datos!L210,Datos!L211*-1)</f>
        <v>-94.049437883469693</v>
      </c>
      <c r="L18" s="1">
        <f>IF(Datos!M210&gt;0,Datos!M210,Datos!M211*-1)</f>
        <v>-86.084674479593431</v>
      </c>
      <c r="M18" s="1">
        <f>IF(Datos!N210&gt;0,Datos!N210,Datos!N211*-1)</f>
        <v>-35.096604606609318</v>
      </c>
      <c r="N18" s="2">
        <f t="shared" si="0"/>
        <v>-471.04941628870273</v>
      </c>
      <c r="P18" s="19">
        <f t="shared" si="1"/>
        <v>1997</v>
      </c>
      <c r="Q18" s="1">
        <f>Datos!C207</f>
        <v>60.064922262115559</v>
      </c>
      <c r="R18" s="1">
        <f>Datos!D207</f>
        <v>62.2425209373326</v>
      </c>
      <c r="S18" s="1">
        <f>Datos!E207</f>
        <v>91.088282897218434</v>
      </c>
      <c r="T18" s="1">
        <f>Datos!F207</f>
        <v>65.207755177530316</v>
      </c>
      <c r="U18" s="1">
        <f>Datos!G207</f>
        <v>52.037884003837824</v>
      </c>
      <c r="V18" s="1">
        <f>Datos!H207</f>
        <v>43.729245198318814</v>
      </c>
      <c r="W18" s="1">
        <f>Datos!I207</f>
        <v>35.218818268708361</v>
      </c>
      <c r="X18" s="1">
        <f>Datos!J207</f>
        <v>28.03114249742924</v>
      </c>
      <c r="Y18" s="1">
        <f>Datos!K207</f>
        <v>19.124289162301501</v>
      </c>
      <c r="Z18" s="1">
        <f>Datos!L207</f>
        <v>11.801596011547094</v>
      </c>
      <c r="AA18" s="1">
        <f>Datos!M207</f>
        <v>7.6804907546475558</v>
      </c>
      <c r="AB18" s="1">
        <f>Datos!N207</f>
        <v>6.46077038030226</v>
      </c>
      <c r="AC18" s="6"/>
      <c r="AD18" s="8"/>
      <c r="AE18" s="19">
        <f t="shared" si="2"/>
        <v>1997</v>
      </c>
      <c r="AF18" s="6">
        <f>Datos!P211</f>
        <v>-27.583167353330538</v>
      </c>
      <c r="AG18" s="30"/>
    </row>
    <row r="19" spans="1:39" x14ac:dyDescent="0.2">
      <c r="A19" s="19">
        <f>Datos!P96</f>
        <v>1998</v>
      </c>
      <c r="B19" s="1">
        <f>IF(Datos!C218&gt;0,Datos!C218,Datos!C219*-1)</f>
        <v>0</v>
      </c>
      <c r="C19" s="1">
        <f>IF(Datos!D218&gt;0,Datos!D218,Datos!D219*-1)</f>
        <v>-42.368529242732912</v>
      </c>
      <c r="D19" s="1">
        <f>IF(Datos!E218&gt;0,Datos!E218,Datos!E219*-1)</f>
        <v>-5.81962471763444</v>
      </c>
      <c r="E19" s="1">
        <f>IF(Datos!F218&gt;0,Datos!F218,Datos!F219*-1)</f>
        <v>-26.380025010448435</v>
      </c>
      <c r="F19" s="1">
        <f>IF(Datos!G218&gt;0,Datos!G218,Datos!G219*-1)</f>
        <v>-37.769138309807317</v>
      </c>
      <c r="G19" s="1">
        <f>IF(Datos!H218&gt;0,Datos!H218,Datos!H219*-1)</f>
        <v>-27.05944922715279</v>
      </c>
      <c r="H19" s="1">
        <f>IF(Datos!I218&gt;0,Datos!I218,Datos!I219*-1)</f>
        <v>-36.906036087121784</v>
      </c>
      <c r="I19" s="1">
        <f>IF(Datos!J218&gt;0,Datos!J218,Datos!J219*-1)</f>
        <v>-36.663490334318503</v>
      </c>
      <c r="J19" s="1">
        <f>IF(Datos!K218&gt;0,Datos!K218,Datos!K219*-1)</f>
        <v>-52.979075807222252</v>
      </c>
      <c r="K19" s="1">
        <f>IF(Datos!L218&gt;0,Datos!L218,Datos!L219*-1)</f>
        <v>0</v>
      </c>
      <c r="L19" s="1">
        <f>IF(Datos!M218&gt;0,Datos!M218,Datos!M219*-1)</f>
        <v>-33.258057956057996</v>
      </c>
      <c r="M19" s="1">
        <f>IF(Datos!N218&gt;0,Datos!N218,Datos!N219*-1)</f>
        <v>-24.990287152615181</v>
      </c>
      <c r="N19" s="2">
        <f t="shared" si="0"/>
        <v>-324.19371384511157</v>
      </c>
      <c r="P19" s="19">
        <f t="shared" si="1"/>
        <v>1998</v>
      </c>
      <c r="Q19" s="1">
        <f>Datos!C215</f>
        <v>86.100362265108387</v>
      </c>
      <c r="R19" s="1">
        <f>Datos!D215</f>
        <v>63.056039551519881</v>
      </c>
      <c r="S19" s="1">
        <f>Datos!E215</f>
        <v>60.627354202743184</v>
      </c>
      <c r="T19" s="1">
        <f>Datos!F215</f>
        <v>51.098255218032286</v>
      </c>
      <c r="U19" s="1">
        <f>Datos!G215</f>
        <v>40.606923928019121</v>
      </c>
      <c r="V19" s="1">
        <f>Datos!H215</f>
        <v>34.708987553838895</v>
      </c>
      <c r="W19" s="1">
        <f>Datos!I215</f>
        <v>28.230589275455401</v>
      </c>
      <c r="X19" s="1">
        <f>Datos!J215</f>
        <v>23.140375623799919</v>
      </c>
      <c r="Y19" s="1">
        <f>Datos!K215</f>
        <v>17.504541004059327</v>
      </c>
      <c r="Z19" s="1">
        <f>Datos!L215</f>
        <v>21.75398512675401</v>
      </c>
      <c r="AA19" s="1">
        <f>Datos!M215</f>
        <v>18.261487205506693</v>
      </c>
      <c r="AB19" s="1">
        <f>Datos!N215</f>
        <v>16.042237622951408</v>
      </c>
      <c r="AC19" s="6"/>
      <c r="AD19" s="8"/>
      <c r="AE19" s="19">
        <f t="shared" si="2"/>
        <v>1998</v>
      </c>
      <c r="AF19" s="6">
        <f>Datos!P219</f>
        <v>-20.823646089060297</v>
      </c>
      <c r="AG19" s="30"/>
    </row>
    <row r="20" spans="1:39" x14ac:dyDescent="0.2">
      <c r="A20" s="19">
        <f>Datos!P97</f>
        <v>1999</v>
      </c>
      <c r="B20" s="1">
        <f>IF(Datos!C226&gt;0,Datos!C226,Datos!C227*-1)</f>
        <v>0</v>
      </c>
      <c r="C20" s="1">
        <f>IF(Datos!D226&gt;0,Datos!D226,Datos!D227*-1)</f>
        <v>-2.7524148163197566</v>
      </c>
      <c r="D20" s="1">
        <f>IF(Datos!E226&gt;0,Datos!E226,Datos!E227*-1)</f>
        <v>0</v>
      </c>
      <c r="E20" s="1">
        <f>IF(Datos!F226&gt;0,Datos!F226,Datos!F227*-1)</f>
        <v>-11.367289538984878</v>
      </c>
      <c r="F20" s="1">
        <f>IF(Datos!G226&gt;0,Datos!G226,Datos!G227*-1)</f>
        <v>-2.7295026379604934</v>
      </c>
      <c r="G20" s="1">
        <f>IF(Datos!H226&gt;0,Datos!H226,Datos!H227*-1)</f>
        <v>-15.485538451155392</v>
      </c>
      <c r="H20" s="1">
        <f>IF(Datos!I226&gt;0,Datos!I226,Datos!I227*-1)</f>
        <v>-11.704569306593967</v>
      </c>
      <c r="I20" s="1">
        <f>IF(Datos!J226&gt;0,Datos!J226,Datos!J227*-1)</f>
        <v>-33.73290413253973</v>
      </c>
      <c r="J20" s="1">
        <f>IF(Datos!K226&gt;0,Datos!K226,Datos!K227*-1)</f>
        <v>-71.487822167890997</v>
      </c>
      <c r="K20" s="1">
        <f>IF(Datos!L226&gt;0,Datos!L226,Datos!L227*-1)</f>
        <v>-66.52034120617175</v>
      </c>
      <c r="L20" s="1">
        <f>IF(Datos!M226&gt;0,Datos!M226,Datos!M227*-1)</f>
        <v>-57.400299225571061</v>
      </c>
      <c r="M20" s="1">
        <f>IF(Datos!N226&gt;0,Datos!N226,Datos!N227*-1)</f>
        <v>-68.802897170287423</v>
      </c>
      <c r="N20" s="2">
        <f t="shared" si="0"/>
        <v>-341.98357865347543</v>
      </c>
      <c r="P20" s="19">
        <f t="shared" si="1"/>
        <v>1999</v>
      </c>
      <c r="Q20" s="1">
        <f>Datos!C223</f>
        <v>73.422034937216736</v>
      </c>
      <c r="R20" s="1">
        <f>Datos!D223</f>
        <v>71.964913018366033</v>
      </c>
      <c r="S20" s="1">
        <f>Datos!E223</f>
        <v>138.34471033263137</v>
      </c>
      <c r="T20" s="1">
        <f>Datos!F223</f>
        <v>120.21633870350746</v>
      </c>
      <c r="U20" s="1">
        <f>Datos!G223</f>
        <v>116.68537174164747</v>
      </c>
      <c r="V20" s="1">
        <f>Datos!H223</f>
        <v>100.21352459146985</v>
      </c>
      <c r="W20" s="1">
        <f>Datos!I223</f>
        <v>90.494017585437092</v>
      </c>
      <c r="X20" s="1">
        <f>Datos!J223</f>
        <v>69.849574685885273</v>
      </c>
      <c r="Y20" s="1">
        <f>Datos!K223</f>
        <v>43.924544897454851</v>
      </c>
      <c r="Z20" s="1">
        <f>Datos!L223</f>
        <v>29.93725184984876</v>
      </c>
      <c r="AA20" s="1">
        <f>Datos!M223</f>
        <v>21.924699119098399</v>
      </c>
      <c r="AB20" s="1">
        <f>Datos!N223</f>
        <v>15.309606881142441</v>
      </c>
      <c r="AC20" s="6"/>
      <c r="AD20" s="8"/>
      <c r="AE20" s="19">
        <f t="shared" si="2"/>
        <v>1999</v>
      </c>
      <c r="AF20" s="6">
        <f>Datos!P227</f>
        <v>-20.795254525902376</v>
      </c>
      <c r="AG20" s="30"/>
    </row>
    <row r="21" spans="1:39" x14ac:dyDescent="0.2">
      <c r="A21" s="19">
        <f>Datos!P98</f>
        <v>2000</v>
      </c>
      <c r="B21" s="1">
        <f>IF(Datos!C234&gt;0,Datos!C234,Datos!C235*-1)</f>
        <v>-76.598544146224413</v>
      </c>
      <c r="C21" s="1">
        <f>IF(Datos!D234&gt;0,Datos!D234,Datos!D235*-1)</f>
        <v>0</v>
      </c>
      <c r="D21" s="1">
        <f>IF(Datos!E234&gt;0,Datos!E234,Datos!E235*-1)</f>
        <v>0</v>
      </c>
      <c r="E21" s="1">
        <f>IF(Datos!F234&gt;0,Datos!F234,Datos!F235*-1)</f>
        <v>-25.04744772670314</v>
      </c>
      <c r="F21" s="1">
        <f>IF(Datos!G234&gt;0,Datos!G234,Datos!G235*-1)</f>
        <v>-28.63613493840657</v>
      </c>
      <c r="G21" s="1">
        <f>IF(Datos!H234&gt;0,Datos!H234,Datos!H235*-1)</f>
        <v>-25.267396796272187</v>
      </c>
      <c r="H21" s="1">
        <f>IF(Datos!I234&gt;0,Datos!I234,Datos!I235*-1)</f>
        <v>-18.798157790631542</v>
      </c>
      <c r="I21" s="1">
        <f>IF(Datos!J234&gt;0,Datos!J234,Datos!J235*-1)</f>
        <v>-44.87525404661416</v>
      </c>
      <c r="J21" s="1">
        <f>IF(Datos!K234&gt;0,Datos!K234,Datos!K235*-1)</f>
        <v>-60.556064741431555</v>
      </c>
      <c r="K21" s="1">
        <f>IF(Datos!L234&gt;0,Datos!L234,Datos!L235*-1)</f>
        <v>-78.239645954273527</v>
      </c>
      <c r="L21" s="1">
        <f>IF(Datos!M234&gt;0,Datos!M234,Datos!M235*-1)</f>
        <v>-73.228446197293778</v>
      </c>
      <c r="M21" s="1">
        <f>IF(Datos!N234&gt;0,Datos!N234,Datos!N235*-1)</f>
        <v>-55.670789394324757</v>
      </c>
      <c r="N21" s="2">
        <f t="shared" si="0"/>
        <v>-486.9178817321756</v>
      </c>
      <c r="P21" s="19">
        <f t="shared" si="1"/>
        <v>2000</v>
      </c>
      <c r="Q21" s="1">
        <f>Datos!C231</f>
        <v>10.384045107442384</v>
      </c>
      <c r="R21" s="1">
        <f>Datos!D231</f>
        <v>53.088989765222273</v>
      </c>
      <c r="S21" s="1">
        <f>Datos!E231</f>
        <v>115.53179564515546</v>
      </c>
      <c r="T21" s="1">
        <f>Datos!F231</f>
        <v>91.418360139164946</v>
      </c>
      <c r="U21" s="1">
        <f>Datos!G231</f>
        <v>73.102818502808205</v>
      </c>
      <c r="V21" s="1">
        <f>Datos!H231</f>
        <v>61.262119975073666</v>
      </c>
      <c r="W21" s="1">
        <f>Datos!I231</f>
        <v>54.151565734796421</v>
      </c>
      <c r="X21" s="1">
        <f>Datos!J231</f>
        <v>41.096768890259618</v>
      </c>
      <c r="Y21" s="1">
        <f>Datos!K231</f>
        <v>29.089923249286194</v>
      </c>
      <c r="Z21" s="1">
        <f>Datos!L231</f>
        <v>19.111826776160271</v>
      </c>
      <c r="AA21" s="1">
        <f>Datos!M231</f>
        <v>13.10503754164767</v>
      </c>
      <c r="AB21" s="1">
        <f>Datos!N231</f>
        <v>9.901048012026834</v>
      </c>
      <c r="AC21" s="6"/>
      <c r="AD21" s="8"/>
      <c r="AE21" s="19">
        <f t="shared" si="2"/>
        <v>2000</v>
      </c>
      <c r="AF21" s="6">
        <f>Datos!P235</f>
        <v>-28.231857785693002</v>
      </c>
      <c r="AG21" s="30"/>
    </row>
    <row r="22" spans="1:39" x14ac:dyDescent="0.2">
      <c r="A22" s="19">
        <f>Datos!P99</f>
        <v>2001</v>
      </c>
      <c r="B22" s="1">
        <f>IF(Datos!C242&gt;0,Datos!C242,Datos!C243*-1)</f>
        <v>-26.015478912083637</v>
      </c>
      <c r="C22" s="1">
        <f>IF(Datos!D242&gt;0,Datos!D242,Datos!D243*-1)</f>
        <v>0</v>
      </c>
      <c r="D22" s="1">
        <f>IF(Datos!E242&gt;0,Datos!E242,Datos!E243*-1)</f>
        <v>-2.3013301834115794</v>
      </c>
      <c r="E22" s="1">
        <f>IF(Datos!F242&gt;0,Datos!F242,Datos!F243*-1)</f>
        <v>0</v>
      </c>
      <c r="F22" s="1">
        <f>IF(Datos!G242&gt;0,Datos!G242,Datos!G243*-1)</f>
        <v>-7.723698978810134</v>
      </c>
      <c r="G22" s="1">
        <f>IF(Datos!H242&gt;0,Datos!H242,Datos!H243*-1)</f>
        <v>-9.6486594279532483</v>
      </c>
      <c r="H22" s="1">
        <f>IF(Datos!I242&gt;0,Datos!I242,Datos!I243*-1)</f>
        <v>-19.094867781740142</v>
      </c>
      <c r="I22" s="1">
        <f>IF(Datos!J242&gt;0,Datos!J242,Datos!J243*-1)</f>
        <v>-41.161712438595345</v>
      </c>
      <c r="J22" s="1">
        <f>IF(Datos!K242&gt;0,Datos!K242,Datos!K243*-1)</f>
        <v>-30.207871805347921</v>
      </c>
      <c r="K22" s="1">
        <f>IF(Datos!L242&gt;0,Datos!L242,Datos!L243*-1)</f>
        <v>-56.401721278685955</v>
      </c>
      <c r="L22" s="1">
        <f>IF(Datos!M242&gt;0,Datos!M242,Datos!M243*-1)</f>
        <v>-10.700212544715853</v>
      </c>
      <c r="M22" s="1">
        <f>IF(Datos!N242&gt;0,Datos!N242,Datos!N243*-1)</f>
        <v>-44.584227679411057</v>
      </c>
      <c r="N22" s="2">
        <f t="shared" si="0"/>
        <v>-247.83978103075486</v>
      </c>
      <c r="P22" s="19">
        <f t="shared" si="1"/>
        <v>2001</v>
      </c>
      <c r="Q22" s="1">
        <f>Datos!C239</f>
        <v>8.6974144336448873</v>
      </c>
      <c r="R22" s="1">
        <f>Datos!D239</f>
        <v>182.03414766886368</v>
      </c>
      <c r="S22" s="1">
        <f>Datos!E239</f>
        <v>170.1177354248758</v>
      </c>
      <c r="T22" s="1">
        <f>Datos!F239</f>
        <v>171.2377575182021</v>
      </c>
      <c r="U22" s="1">
        <f>Datos!G239</f>
        <v>147.20775251103825</v>
      </c>
      <c r="V22" s="1">
        <f>Datos!H239</f>
        <v>128.79403651909826</v>
      </c>
      <c r="W22" s="1">
        <f>Datos!I239</f>
        <v>105.00446993533312</v>
      </c>
      <c r="X22" s="1">
        <f>Datos!J239</f>
        <v>74.72408420907017</v>
      </c>
      <c r="Y22" s="1">
        <f>Datos!K239</f>
        <v>60.464181246287282</v>
      </c>
      <c r="Z22" s="1">
        <f>Datos!L239</f>
        <v>42.416114238373524</v>
      </c>
      <c r="AA22" s="1">
        <f>Datos!M239</f>
        <v>39.81229629421523</v>
      </c>
      <c r="AB22" s="1">
        <f>Datos!N239</f>
        <v>30.852011389676342</v>
      </c>
      <c r="AC22" s="6"/>
      <c r="AD22" s="8"/>
      <c r="AE22" s="19">
        <f t="shared" si="2"/>
        <v>2001</v>
      </c>
      <c r="AF22" s="6">
        <f>Datos!P243</f>
        <v>-14.157030817474194</v>
      </c>
      <c r="AG22" s="30"/>
    </row>
    <row r="23" spans="1:39" x14ac:dyDescent="0.2">
      <c r="A23" s="19">
        <f>Datos!P100</f>
        <v>2002</v>
      </c>
      <c r="B23" s="1">
        <f>IF(Datos!C250&gt;0,Datos!C250,Datos!C251*-1)</f>
        <v>-77.397132035470463</v>
      </c>
      <c r="C23" s="1">
        <f>IF(Datos!D250&gt;0,Datos!D250,Datos!D251*-1)</f>
        <v>-27.490283581027597</v>
      </c>
      <c r="D23" s="1">
        <f>IF(Datos!E250&gt;0,Datos!E250,Datos!E251*-1)</f>
        <v>0</v>
      </c>
      <c r="E23" s="1">
        <f>IF(Datos!F250&gt;0,Datos!F250,Datos!F251*-1)</f>
        <v>-41.154465905875369</v>
      </c>
      <c r="F23" s="1">
        <f>IF(Datos!G250&gt;0,Datos!G250,Datos!G251*-1)</f>
        <v>-41.899739151564795</v>
      </c>
      <c r="G23" s="1">
        <f>IF(Datos!H250&gt;0,Datos!H250,Datos!H251*-1)</f>
        <v>-15.080653010731275</v>
      </c>
      <c r="H23" s="1">
        <f>IF(Datos!I250&gt;0,Datos!I250,Datos!I251*-1)</f>
        <v>-24.209321062500045</v>
      </c>
      <c r="I23" s="1">
        <f>IF(Datos!J250&gt;0,Datos!J250,Datos!J251*-1)</f>
        <v>-58.837946508028438</v>
      </c>
      <c r="J23" s="1">
        <f>IF(Datos!K250&gt;0,Datos!K250,Datos!K251*-1)</f>
        <v>-79.989082834256962</v>
      </c>
      <c r="K23" s="1">
        <f>IF(Datos!L250&gt;0,Datos!L250,Datos!L251*-1)</f>
        <v>-25.71666568301562</v>
      </c>
      <c r="L23" s="1">
        <f>IF(Datos!M250&gt;0,Datos!M250,Datos!M251*-1)</f>
        <v>-112.18703995963423</v>
      </c>
      <c r="M23" s="1">
        <f>IF(Datos!N250&gt;0,Datos!N250,Datos!N251*-1)</f>
        <v>-7.9986712404133158</v>
      </c>
      <c r="N23" s="2">
        <f t="shared" si="0"/>
        <v>-511.96100097251821</v>
      </c>
      <c r="P23" s="19">
        <f t="shared" si="1"/>
        <v>2002</v>
      </c>
      <c r="Q23" s="1">
        <f>Datos!C247</f>
        <v>20.294958270136405</v>
      </c>
      <c r="R23" s="1">
        <f>Datos!D247</f>
        <v>17.575705115993539</v>
      </c>
      <c r="S23" s="1">
        <f>Datos!E247</f>
        <v>68.328204580018948</v>
      </c>
      <c r="T23" s="1">
        <f>Datos!F247</f>
        <v>51.955233709539911</v>
      </c>
      <c r="U23" s="1">
        <f>Datos!G247</f>
        <v>40.250531713044658</v>
      </c>
      <c r="V23" s="1">
        <f>Datos!H247</f>
        <v>36.861709619255784</v>
      </c>
      <c r="W23" s="1">
        <f>Datos!I247</f>
        <v>32.113645080422813</v>
      </c>
      <c r="X23" s="1">
        <f>Datos!J247</f>
        <v>23.265361900049825</v>
      </c>
      <c r="Y23" s="1">
        <f>Datos!K247</f>
        <v>15.304656447707076</v>
      </c>
      <c r="Z23" s="1">
        <f>Datos!L247</f>
        <v>13.419657747048038</v>
      </c>
      <c r="AA23" s="1">
        <f>Datos!M247</f>
        <v>7.6525125516718608</v>
      </c>
      <c r="AB23" s="1">
        <f>Datos!N247</f>
        <v>7.3561284498650679</v>
      </c>
      <c r="AC23" s="6"/>
      <c r="AD23" s="8"/>
      <c r="AE23" s="19">
        <f t="shared" si="2"/>
        <v>2002</v>
      </c>
      <c r="AF23" s="6">
        <f>Datos!P251</f>
        <v>-27.624866128148341</v>
      </c>
      <c r="AG23" s="30"/>
    </row>
    <row r="24" spans="1:39" x14ac:dyDescent="0.2">
      <c r="A24" s="19">
        <f>Datos!P101</f>
        <v>2003</v>
      </c>
      <c r="B24" s="1">
        <f>IF(Datos!C258&gt;0,Datos!C258,Datos!C259*-1)</f>
        <v>0</v>
      </c>
      <c r="C24" s="1">
        <f>IF(Datos!D258&gt;0,Datos!D258,Datos!D259*-1)</f>
        <v>-45.048160979877579</v>
      </c>
      <c r="D24" s="1">
        <f>IF(Datos!E258&gt;0,Datos!E258,Datos!E259*-1)</f>
        <v>0</v>
      </c>
      <c r="E24" s="1">
        <f>IF(Datos!F258&gt;0,Datos!F258,Datos!F259*-1)</f>
        <v>-19.732205235868165</v>
      </c>
      <c r="F24" s="1">
        <f>IF(Datos!G258&gt;0,Datos!G258,Datos!G259*-1)</f>
        <v>-26.151054383748821</v>
      </c>
      <c r="G24" s="1">
        <f>IF(Datos!H258&gt;0,Datos!H258,Datos!H259*-1)</f>
        <v>-35.888531695280697</v>
      </c>
      <c r="H24" s="1">
        <f>IF(Datos!I258&gt;0,Datos!I258,Datos!I259*-1)</f>
        <v>-27.713345837698682</v>
      </c>
      <c r="I24" s="1">
        <f>IF(Datos!J258&gt;0,Datos!J258,Datos!J259*-1)</f>
        <v>-34.319164341765706</v>
      </c>
      <c r="J24" s="1">
        <f>IF(Datos!K258&gt;0,Datos!K258,Datos!K259*-1)</f>
        <v>-68.852142797502594</v>
      </c>
      <c r="K24" s="1">
        <f>IF(Datos!L258&gt;0,Datos!L258,Datos!L259*-1)</f>
        <v>-20.210842374713067</v>
      </c>
      <c r="L24" s="1">
        <f>IF(Datos!M258&gt;0,Datos!M258,Datos!M259*-1)</f>
        <v>-92.552597140684625</v>
      </c>
      <c r="M24" s="1">
        <f>IF(Datos!N258&gt;0,Datos!N258,Datos!N259*-1)</f>
        <v>-20.675028216913319</v>
      </c>
      <c r="N24" s="2">
        <f t="shared" si="0"/>
        <v>-391.14307300405324</v>
      </c>
      <c r="P24" s="19">
        <f t="shared" si="1"/>
        <v>2003</v>
      </c>
      <c r="Q24" s="1">
        <f>Datos!C255</f>
        <v>36.692861685083841</v>
      </c>
      <c r="R24" s="1">
        <f>Datos!D255</f>
        <v>28.471969392643281</v>
      </c>
      <c r="S24" s="1">
        <f>Datos!E255</f>
        <v>126.19531819108721</v>
      </c>
      <c r="T24" s="1">
        <f>Datos!F255</f>
        <v>102.7348613780932</v>
      </c>
      <c r="U24" s="1">
        <f>Datos!G255</f>
        <v>82.292246422974642</v>
      </c>
      <c r="V24" s="1">
        <f>Datos!H255</f>
        <v>63.395657494758417</v>
      </c>
      <c r="W24" s="1">
        <f>Datos!I255</f>
        <v>52.832483776592923</v>
      </c>
      <c r="X24" s="1">
        <f>Datos!J255</f>
        <v>42.767213752853351</v>
      </c>
      <c r="Y24" s="1">
        <f>Datos!K255</f>
        <v>28.83401822429332</v>
      </c>
      <c r="Z24" s="1">
        <f>Datos!L255</f>
        <v>25.814463624786768</v>
      </c>
      <c r="AA24" s="1">
        <f>Datos!M255</f>
        <v>15.842954845546929</v>
      </c>
      <c r="AB24" s="1">
        <f>Datos!N255</f>
        <v>14.248929790142098</v>
      </c>
      <c r="AC24" s="6"/>
      <c r="AD24" s="8"/>
      <c r="AE24" s="19">
        <f t="shared" si="2"/>
        <v>2003</v>
      </c>
      <c r="AF24" s="6">
        <f>Datos!P259</f>
        <v>-21.388542784006283</v>
      </c>
      <c r="AG24" s="30"/>
    </row>
    <row r="25" spans="1:39" x14ac:dyDescent="0.2">
      <c r="A25" s="19">
        <f>Datos!P102</f>
        <v>2004</v>
      </c>
      <c r="B25" s="1">
        <f>IF(Datos!C266&gt;0,Datos!C266,Datos!C267*-1)</f>
        <v>-24.546668761301561</v>
      </c>
      <c r="C25" s="1">
        <f>IF(Datos!D266&gt;0,Datos!D266,Datos!D267*-1)</f>
        <v>-1.1450252726787937</v>
      </c>
      <c r="D25" s="1">
        <f>IF(Datos!E266&gt;0,Datos!E266,Datos!E267*-1)</f>
        <v>-23.79707728968414</v>
      </c>
      <c r="E25" s="1">
        <f>IF(Datos!F266&gt;0,Datos!F266,Datos!F267*-1)</f>
        <v>-31.417272810300211</v>
      </c>
      <c r="F25" s="1">
        <f>IF(Datos!G266&gt;0,Datos!G266,Datos!G267*-1)</f>
        <v>-21.209257359935656</v>
      </c>
      <c r="G25" s="1">
        <f>IF(Datos!H266&gt;0,Datos!H266,Datos!H267*-1)</f>
        <v>-36.069556430915483</v>
      </c>
      <c r="H25" s="1">
        <f>IF(Datos!I266&gt;0,Datos!I266,Datos!I267*-1)</f>
        <v>-37.365716171853968</v>
      </c>
      <c r="I25" s="1">
        <f>IF(Datos!J266&gt;0,Datos!J266,Datos!J267*-1)</f>
        <v>-50.990198911685169</v>
      </c>
      <c r="J25" s="1">
        <f>IF(Datos!K266&gt;0,Datos!K266,Datos!K267*-1)</f>
        <v>-60.077561868708727</v>
      </c>
      <c r="K25" s="1">
        <f>IF(Datos!L266&gt;0,Datos!L266,Datos!L267*-1)</f>
        <v>-108.94728080788744</v>
      </c>
      <c r="L25" s="1">
        <f>IF(Datos!M266&gt;0,Datos!M266,Datos!M267*-1)</f>
        <v>-93.620580241790918</v>
      </c>
      <c r="M25" s="1">
        <f>IF(Datos!N266&gt;0,Datos!N266,Datos!N267*-1)</f>
        <v>0</v>
      </c>
      <c r="N25" s="2">
        <f t="shared" si="0"/>
        <v>-489.18619592674202</v>
      </c>
      <c r="P25" s="19">
        <f t="shared" si="1"/>
        <v>2004</v>
      </c>
      <c r="Q25" s="1">
        <f>Datos!C263</f>
        <v>12.576486060978073</v>
      </c>
      <c r="R25" s="1">
        <f>Datos!D263</f>
        <v>12.503768906257415</v>
      </c>
      <c r="S25" s="1">
        <f>Datos!E263</f>
        <v>11.089235023823422</v>
      </c>
      <c r="T25" s="1">
        <f>Datos!F263</f>
        <v>9.4752498040270687</v>
      </c>
      <c r="U25" s="1">
        <f>Datos!G263</f>
        <v>8.52640965672669</v>
      </c>
      <c r="V25" s="1">
        <f>Datos!H263</f>
        <v>7.1333055871236564</v>
      </c>
      <c r="W25" s="1">
        <f>Datos!I263</f>
        <v>5.9366463390843789</v>
      </c>
      <c r="X25" s="1">
        <f>Datos!J263</f>
        <v>4.6278933116744811</v>
      </c>
      <c r="Y25" s="1">
        <f>Datos!K263</f>
        <v>3.4571451139720697</v>
      </c>
      <c r="Z25" s="1">
        <f>Datos!L263</f>
        <v>2.0440178066656345</v>
      </c>
      <c r="AA25" s="1">
        <f>Datos!M263</f>
        <v>1.304189933262675</v>
      </c>
      <c r="AB25" s="1">
        <f>Datos!N263</f>
        <v>86.574870052923814</v>
      </c>
      <c r="AC25" s="6"/>
      <c r="AD25" s="8"/>
      <c r="AE25" s="19">
        <f t="shared" si="2"/>
        <v>2004</v>
      </c>
      <c r="AF25" s="6">
        <f>Datos!P267</f>
        <v>-27.167948470638692</v>
      </c>
      <c r="AG25" s="30"/>
    </row>
    <row r="26" spans="1:39" x14ac:dyDescent="0.2">
      <c r="A26" s="19">
        <f>Datos!P103</f>
        <v>2005</v>
      </c>
      <c r="B26" s="1">
        <f>IF(Datos!C274&gt;0,Datos!C274,Datos!C275*-1)</f>
        <v>-68.593338659510181</v>
      </c>
      <c r="C26" s="1">
        <f>IF(Datos!D274&gt;0,Datos!D274,Datos!D275*-1)</f>
        <v>0</v>
      </c>
      <c r="D26" s="1">
        <f>IF(Datos!E274&gt;0,Datos!E274,Datos!E275*-1)</f>
        <v>-1.4355621509935901</v>
      </c>
      <c r="E26" s="1">
        <f>IF(Datos!F274&gt;0,Datos!F274,Datos!F275*-1)</f>
        <v>0</v>
      </c>
      <c r="F26" s="1">
        <f>IF(Datos!G274&gt;0,Datos!G274,Datos!G275*-1)</f>
        <v>-30.030694643804672</v>
      </c>
      <c r="G26" s="1">
        <f>IF(Datos!H274&gt;0,Datos!H274,Datos!H275*-1)</f>
        <v>-57.310093360297998</v>
      </c>
      <c r="H26" s="1">
        <f>IF(Datos!I274&gt;0,Datos!I274,Datos!I275*-1)</f>
        <v>-27.817481816732773</v>
      </c>
      <c r="I26" s="1">
        <f>IF(Datos!J274&gt;0,Datos!J274,Datos!J275*-1)</f>
        <v>-80.05263898054352</v>
      </c>
      <c r="J26" s="1">
        <f>IF(Datos!K274&gt;0,Datos!K274,Datos!K275*-1)</f>
        <v>-52.770399885309402</v>
      </c>
      <c r="K26" s="1">
        <f>IF(Datos!L274&gt;0,Datos!L274,Datos!L275*-1)</f>
        <v>-84.234288294321132</v>
      </c>
      <c r="L26" s="1">
        <f>IF(Datos!M274&gt;0,Datos!M274,Datos!M275*-1)</f>
        <v>-82.763796782341075</v>
      </c>
      <c r="M26" s="1">
        <f>IF(Datos!N274&gt;0,Datos!N274,Datos!N275*-1)</f>
        <v>0</v>
      </c>
      <c r="N26" s="2">
        <f t="shared" si="0"/>
        <v>-485.0082945738543</v>
      </c>
      <c r="P26" s="19">
        <f t="shared" si="1"/>
        <v>2005</v>
      </c>
      <c r="Q26" s="1">
        <f>Datos!C271</f>
        <v>53.299039283927385</v>
      </c>
      <c r="R26" s="1">
        <f>Datos!D271</f>
        <v>78.003983941707276</v>
      </c>
      <c r="S26" s="1">
        <f>Datos!E271</f>
        <v>77.162894891144788</v>
      </c>
      <c r="T26" s="1">
        <f>Datos!F271</f>
        <v>119.79466495634549</v>
      </c>
      <c r="U26" s="1">
        <f>Datos!G271</f>
        <v>90.171459080318698</v>
      </c>
      <c r="V26" s="1">
        <f>Datos!H271</f>
        <v>59.23324237420556</v>
      </c>
      <c r="W26" s="1">
        <f>Datos!I271</f>
        <v>49.545186538739856</v>
      </c>
      <c r="X26" s="1">
        <f>Datos!J271</f>
        <v>30.977622833548708</v>
      </c>
      <c r="Y26" s="1">
        <f>Datos!K271</f>
        <v>23.2205859425037</v>
      </c>
      <c r="Z26" s="1">
        <f>Datos!L271</f>
        <v>14.947239983046993</v>
      </c>
      <c r="AA26" s="1">
        <f>Datos!M271</f>
        <v>9.8362578414424604</v>
      </c>
      <c r="AB26" s="1">
        <f>Datos!N271</f>
        <v>137.56720456912433</v>
      </c>
      <c r="AC26" s="6"/>
      <c r="AD26" s="8"/>
      <c r="AE26" s="19">
        <f t="shared" si="2"/>
        <v>2005</v>
      </c>
      <c r="AF26" s="6">
        <f>Datos!P275</f>
        <v>-25.129617102153276</v>
      </c>
      <c r="AG26" s="30"/>
    </row>
    <row r="27" spans="1:39" x14ac:dyDescent="0.2">
      <c r="A27" s="19">
        <f>Datos!P104</f>
        <v>2006</v>
      </c>
      <c r="B27" s="1">
        <f>IF(Datos!C282&gt;0,Datos!C282,Datos!C283*-1)</f>
        <v>-2.416727686342</v>
      </c>
      <c r="C27" s="1">
        <f>IF(Datos!D282&gt;0,Datos!D282,Datos!D283*-1)</f>
        <v>-7.2454131560629946</v>
      </c>
      <c r="D27" s="1">
        <f>IF(Datos!E282&gt;0,Datos!E282,Datos!E283*-1)</f>
        <v>0</v>
      </c>
      <c r="E27" s="1">
        <f>IF(Datos!F282&gt;0,Datos!F282,Datos!F283*-1)</f>
        <v>0</v>
      </c>
      <c r="F27" s="1">
        <f>IF(Datos!G282&gt;0,Datos!G282,Datos!G283*-1)</f>
        <v>-6.5799791783091237</v>
      </c>
      <c r="G27" s="1">
        <f>IF(Datos!H282&gt;0,Datos!H282,Datos!H283*-1)</f>
        <v>-17.741461825221165</v>
      </c>
      <c r="H27" s="1">
        <f>IF(Datos!I282&gt;0,Datos!I282,Datos!I283*-1)</f>
        <v>-26.144777148876656</v>
      </c>
      <c r="I27" s="1">
        <f>IF(Datos!J282&gt;0,Datos!J282,Datos!J283*-1)</f>
        <v>-36.426920354524377</v>
      </c>
      <c r="J27" s="1">
        <f>IF(Datos!K282&gt;0,Datos!K282,Datos!K283*-1)</f>
        <v>-59.540741153024697</v>
      </c>
      <c r="K27" s="1">
        <f>IF(Datos!L282&gt;0,Datos!L282,Datos!L283*-1)</f>
        <v>-80.828243687678224</v>
      </c>
      <c r="L27" s="1">
        <f>IF(Datos!M282&gt;0,Datos!M282,Datos!M283*-1)</f>
        <v>-33.41718784307497</v>
      </c>
      <c r="M27" s="1">
        <f>IF(Datos!N282&gt;0,Datos!N282,Datos!N283*-1)</f>
        <v>0</v>
      </c>
      <c r="N27" s="2">
        <f t="shared" si="0"/>
        <v>-270.34145203311419</v>
      </c>
      <c r="P27" s="19">
        <f t="shared" si="1"/>
        <v>2006</v>
      </c>
      <c r="Q27" s="1">
        <f>Datos!C279</f>
        <v>133.18410837267839</v>
      </c>
      <c r="R27" s="1">
        <f>Datos!D279</f>
        <v>121.98596141554553</v>
      </c>
      <c r="S27" s="1">
        <f>Datos!E279</f>
        <v>147.75072598373916</v>
      </c>
      <c r="T27" s="1">
        <f>Datos!F279</f>
        <v>164.17430797688917</v>
      </c>
      <c r="U27" s="1">
        <f>Datos!G279</f>
        <v>145.73469059387884</v>
      </c>
      <c r="V27" s="1">
        <f>Datos!H279</f>
        <v>116.55250045390945</v>
      </c>
      <c r="W27" s="1">
        <f>Datos!I279</f>
        <v>91.209962362802941</v>
      </c>
      <c r="X27" s="1">
        <f>Datos!J279</f>
        <v>68.982982197495858</v>
      </c>
      <c r="Y27" s="1">
        <f>Datos!K279</f>
        <v>46.728771595989784</v>
      </c>
      <c r="Z27" s="1">
        <f>Datos!L279</f>
        <v>29.261959941447891</v>
      </c>
      <c r="AA27" s="1">
        <f>Datos!M279</f>
        <v>24.384092442302755</v>
      </c>
      <c r="AB27" s="1">
        <f>Datos!N279</f>
        <v>60.654772561963895</v>
      </c>
      <c r="AC27" s="6"/>
      <c r="AD27" s="8"/>
      <c r="AE27" s="19">
        <f t="shared" si="2"/>
        <v>2006</v>
      </c>
      <c r="AF27" s="6">
        <f>Datos!P283</f>
        <v>-14.662535748797717</v>
      </c>
      <c r="AG27" s="30"/>
    </row>
    <row r="28" spans="1:39" x14ac:dyDescent="0.2">
      <c r="A28" s="19">
        <f>Datos!P105</f>
        <v>2007</v>
      </c>
      <c r="B28" s="1">
        <f>IF(Datos!C290&gt;0,Datos!C290,Datos!C291*-1)</f>
        <v>0</v>
      </c>
      <c r="C28" s="1">
        <f>IF(Datos!D290&gt;0,Datos!D290,Datos!D291*-1)</f>
        <v>0</v>
      </c>
      <c r="D28" s="1">
        <f>IF(Datos!E290&gt;0,Datos!E290,Datos!E291*-1)</f>
        <v>64.357184882991191</v>
      </c>
      <c r="E28" s="1">
        <f>IF(Datos!F290&gt;0,Datos!F290,Datos!F291*-1)</f>
        <v>-9.6805882667132011</v>
      </c>
      <c r="F28" s="1">
        <f>IF(Datos!G290&gt;0,Datos!G290,Datos!G291*-1)</f>
        <v>-10.171517372188895</v>
      </c>
      <c r="G28" s="1">
        <f>IF(Datos!H290&gt;0,Datos!H290,Datos!H291*-1)</f>
        <v>-15.008418990543461</v>
      </c>
      <c r="H28" s="1">
        <f>IF(Datos!I290&gt;0,Datos!I290,Datos!I291*-1)</f>
        <v>-14.37925380822675</v>
      </c>
      <c r="I28" s="1">
        <f>IF(Datos!J290&gt;0,Datos!J290,Datos!J291*-1)</f>
        <v>-18.994740396612968</v>
      </c>
      <c r="J28" s="1">
        <f>IF(Datos!K290&gt;0,Datos!K290,Datos!K291*-1)</f>
        <v>-59.408431454006269</v>
      </c>
      <c r="K28" s="1">
        <f>IF(Datos!L290&gt;0,Datos!L290,Datos!L291*-1)</f>
        <v>-24.635450994887648</v>
      </c>
      <c r="L28" s="1">
        <f>IF(Datos!M290&gt;0,Datos!M290,Datos!M291*-1)</f>
        <v>-41.923532306799288</v>
      </c>
      <c r="M28" s="1">
        <f>IF(Datos!N290&gt;0,Datos!N290,Datos!N291*-1)</f>
        <v>0</v>
      </c>
      <c r="N28" s="2">
        <f t="shared" si="0"/>
        <v>-129.84474870698727</v>
      </c>
      <c r="P28" s="19">
        <f t="shared" si="1"/>
        <v>2007</v>
      </c>
      <c r="Q28" s="1">
        <f>Datos!C287</f>
        <v>124.11025997801394</v>
      </c>
      <c r="R28" s="1">
        <f>Datos!D287</f>
        <v>199.81520463579383</v>
      </c>
      <c r="S28" s="1">
        <f>Datos!E287</f>
        <v>210</v>
      </c>
      <c r="T28" s="1">
        <f>Datos!F287</f>
        <v>152.51970503401955</v>
      </c>
      <c r="U28" s="1">
        <f>Datos!G287</f>
        <v>131.41470285034427</v>
      </c>
      <c r="V28" s="1">
        <f>Datos!H287</f>
        <v>111.03444885767256</v>
      </c>
      <c r="W28" s="1">
        <f>Datos!I287</f>
        <v>96.96867542062688</v>
      </c>
      <c r="X28" s="1">
        <f>Datos!J287</f>
        <v>82.805318310003813</v>
      </c>
      <c r="Y28" s="1">
        <f>Datos!K287</f>
        <v>54.544705569979477</v>
      </c>
      <c r="Z28" s="1">
        <f>Datos!L287</f>
        <v>46.736596451671275</v>
      </c>
      <c r="AA28" s="1">
        <f>Datos!M287</f>
        <v>36.448517586352423</v>
      </c>
      <c r="AB28" s="1">
        <f>Datos!N287</f>
        <v>45.004957473156566</v>
      </c>
      <c r="AC28" s="6"/>
      <c r="AD28" s="8"/>
      <c r="AE28" s="19">
        <f t="shared" si="2"/>
        <v>2007</v>
      </c>
      <c r="AF28" s="6">
        <f>Datos!P291</f>
        <v>-5.1141424790416083</v>
      </c>
      <c r="AG28" s="30"/>
    </row>
    <row r="29" spans="1:39" x14ac:dyDescent="0.2">
      <c r="A29" s="19">
        <f>Datos!P106</f>
        <v>2008</v>
      </c>
      <c r="B29" s="1">
        <f>IF(Datos!C298&gt;0,Datos!C298,Datos!C299*-1)</f>
        <v>0</v>
      </c>
      <c r="C29" s="1">
        <f>IF(Datos!D298&gt;0,Datos!D298,Datos!D299*-1)</f>
        <v>0</v>
      </c>
      <c r="D29" s="1">
        <f>IF(Datos!E298&gt;0,Datos!E298,Datos!E299*-1)</f>
        <v>0</v>
      </c>
      <c r="E29" s="1">
        <f>IF(Datos!F298&gt;0,Datos!F298,Datos!F299*-1)</f>
        <v>-15.56102349619492</v>
      </c>
      <c r="F29" s="1">
        <f>IF(Datos!G298&gt;0,Datos!G298,Datos!G299*-1)</f>
        <v>-20.550981453841402</v>
      </c>
      <c r="G29" s="1">
        <f>IF(Datos!H298&gt;0,Datos!H298,Datos!H299*-1)</f>
        <v>-13.076266014589894</v>
      </c>
      <c r="H29" s="1">
        <f>IF(Datos!I298&gt;0,Datos!I298,Datos!I299*-1)</f>
        <v>-34.792617273062163</v>
      </c>
      <c r="I29" s="1">
        <f>IF(Datos!J298&gt;0,Datos!J298,Datos!J299*-1)</f>
        <v>-41.461949022977748</v>
      </c>
      <c r="J29" s="1">
        <f>IF(Datos!K298&gt;0,Datos!K298,Datos!K299*-1)</f>
        <v>-56.287503982083152</v>
      </c>
      <c r="K29" s="1">
        <f>IF(Datos!L298&gt;0,Datos!L298,Datos!L299*-1)</f>
        <v>-76.813786568958989</v>
      </c>
      <c r="L29" s="1">
        <f>IF(Datos!M298&gt;0,Datos!M298,Datos!M299*-1)</f>
        <v>-78.629355323175858</v>
      </c>
      <c r="M29" s="1">
        <f>IF(Datos!N298&gt;0,Datos!N298,Datos!N299*-1)</f>
        <v>0</v>
      </c>
      <c r="N29" s="2">
        <f t="shared" si="0"/>
        <v>-337.17348313488407</v>
      </c>
      <c r="P29" s="19">
        <f t="shared" si="1"/>
        <v>2008</v>
      </c>
      <c r="Q29" s="1">
        <f>Datos!C295</f>
        <v>124.67945056918434</v>
      </c>
      <c r="R29" s="1">
        <f>Datos!D295</f>
        <v>147.43195003320974</v>
      </c>
      <c r="S29" s="1">
        <f>Datos!E295</f>
        <v>186.87025474463428</v>
      </c>
      <c r="T29" s="1">
        <f>Datos!F295</f>
        <v>136.55130033415551</v>
      </c>
      <c r="U29" s="1">
        <f>Datos!G295</f>
        <v>108.16675243233679</v>
      </c>
      <c r="V29" s="1">
        <f>Datos!H295</f>
        <v>95.844787027874986</v>
      </c>
      <c r="W29" s="1">
        <f>Datos!I295</f>
        <v>72.755217343085121</v>
      </c>
      <c r="X29" s="1">
        <f>Datos!J295</f>
        <v>54.834979408210842</v>
      </c>
      <c r="Y29" s="1">
        <f>Datos!K295</f>
        <v>38.872199522129947</v>
      </c>
      <c r="Z29" s="1">
        <f>Datos!L295</f>
        <v>25.27313413476751</v>
      </c>
      <c r="AA29" s="1">
        <f>Datos!M295</f>
        <v>16.683376967477781</v>
      </c>
      <c r="AB29" s="1">
        <f>Datos!N295</f>
        <v>18.081712583803121</v>
      </c>
      <c r="AC29" s="6"/>
      <c r="AD29" s="8"/>
      <c r="AE29" s="19">
        <f t="shared" si="2"/>
        <v>2008</v>
      </c>
      <c r="AF29" s="6">
        <f>Datos!P299</f>
        <v>-19.164903083735716</v>
      </c>
      <c r="AG29" s="30"/>
    </row>
    <row r="30" spans="1:39" x14ac:dyDescent="0.2">
      <c r="A30" s="19">
        <f>Datos!P107</f>
        <v>2009</v>
      </c>
      <c r="B30" s="1">
        <f>IF(Datos!C306&gt;0,Datos!C306,Datos!C307*-1)</f>
        <v>-66.229204589998048</v>
      </c>
      <c r="C30" s="1">
        <f>IF(Datos!D306&gt;0,Datos!D306,Datos!D307*-1)</f>
        <v>0</v>
      </c>
      <c r="D30" s="1">
        <f>IF(Datos!E306&gt;0,Datos!E306,Datos!E307*-1)</f>
        <v>0</v>
      </c>
      <c r="E30" s="1">
        <f>IF(Datos!F306&gt;0,Datos!F306,Datos!F307*-1)</f>
        <v>-19.164354876972709</v>
      </c>
      <c r="F30" s="1">
        <f>IF(Datos!G306&gt;0,Datos!G306,Datos!G307*-1)</f>
        <v>-33.660274731436417</v>
      </c>
      <c r="G30" s="1">
        <f>IF(Datos!H306&gt;0,Datos!H306,Datos!H307*-1)</f>
        <v>-27.639962288052793</v>
      </c>
      <c r="H30" s="1">
        <f>IF(Datos!I306&gt;0,Datos!I306,Datos!I307*-1)</f>
        <v>-22.942665830924547</v>
      </c>
      <c r="I30" s="1">
        <f>IF(Datos!J306&gt;0,Datos!J306,Datos!J307*-1)</f>
        <v>-54.981378487167838</v>
      </c>
      <c r="J30" s="1">
        <f>IF(Datos!K306&gt;0,Datos!K306,Datos!K307*-1)</f>
        <v>-55.786213012565668</v>
      </c>
      <c r="K30" s="1">
        <f>IF(Datos!L306&gt;0,Datos!L306,Datos!L307*-1)</f>
        <v>-80.721565657921431</v>
      </c>
      <c r="L30" s="1">
        <f>IF(Datos!M306&gt;0,Datos!M306,Datos!M307*-1)</f>
        <v>-56.8291017952006</v>
      </c>
      <c r="M30" s="1">
        <f>IF(Datos!N306&gt;0,Datos!N306,Datos!N307*-1)</f>
        <v>0</v>
      </c>
      <c r="N30" s="2">
        <f t="shared" si="0"/>
        <v>-417.95472127023999</v>
      </c>
      <c r="P30" s="19">
        <f t="shared" si="1"/>
        <v>2009</v>
      </c>
      <c r="Q30" s="1">
        <f>Datos!C303</f>
        <v>12.867357060605309</v>
      </c>
      <c r="R30" s="1">
        <f>Datos!D303</f>
        <v>75.636960086385699</v>
      </c>
      <c r="S30" s="1">
        <f>Datos!E303</f>
        <v>95.415760805578955</v>
      </c>
      <c r="T30" s="1">
        <f>Datos!F303</f>
        <v>81.515504707371448</v>
      </c>
      <c r="U30" s="1">
        <f>Datos!G303</f>
        <v>63.836074220188195</v>
      </c>
      <c r="V30" s="1">
        <f>Datos!H303</f>
        <v>53.199516952376811</v>
      </c>
      <c r="W30" s="1">
        <f>Datos!I303</f>
        <v>46.110536242896359</v>
      </c>
      <c r="X30" s="1">
        <f>Datos!J303</f>
        <v>33.405685041662771</v>
      </c>
      <c r="Y30" s="1">
        <f>Datos!K303</f>
        <v>24.555440573864423</v>
      </c>
      <c r="Z30" s="1">
        <f>Datos!L303</f>
        <v>16.055806950979111</v>
      </c>
      <c r="AA30" s="1">
        <f>Datos!M303</f>
        <v>12.015739317673104</v>
      </c>
      <c r="AB30" s="1">
        <f>Datos!N303</f>
        <v>69.794540036866366</v>
      </c>
      <c r="AC30" s="6"/>
      <c r="AD30" s="8"/>
      <c r="AE30" s="19">
        <f t="shared" si="2"/>
        <v>2009</v>
      </c>
      <c r="AF30" s="6">
        <f>Datos!P307</f>
        <v>-23.279157095676759</v>
      </c>
      <c r="AG30" s="30"/>
    </row>
    <row r="31" spans="1:39" x14ac:dyDescent="0.2">
      <c r="A31" s="19">
        <f>Datos!P108</f>
        <v>2010</v>
      </c>
      <c r="B31" s="1">
        <f>IF(Datos!C314&gt;0,Datos!C314,Datos!C315*-1)</f>
        <v>-43.814646528359006</v>
      </c>
      <c r="C31" s="1">
        <f>IF(Datos!D314&gt;0,Datos!D314,Datos!D315*-1)</f>
        <v>0</v>
      </c>
      <c r="D31" s="1">
        <f>IF(Datos!E314&gt;0,Datos!E314,Datos!E315*-1)</f>
        <v>-9.0397665304750063</v>
      </c>
      <c r="E31" s="1">
        <f>IF(Datos!F314&gt;0,Datos!F314,Datos!F315*-1)</f>
        <v>-27.408500314875425</v>
      </c>
      <c r="F31" s="1">
        <f>IF(Datos!G314&gt;0,Datos!G314,Datos!G315*-1)</f>
        <v>-22.019359058887204</v>
      </c>
      <c r="G31" s="1">
        <f>IF(Datos!H314&gt;0,Datos!H314,Datos!H315*-1)</f>
        <v>-25.215948909278708</v>
      </c>
      <c r="H31" s="1">
        <f>IF(Datos!I314&gt;0,Datos!I314,Datos!I315*-1)</f>
        <v>-9.8899557562030225</v>
      </c>
      <c r="I31" s="1">
        <f>IF(Datos!J314&gt;0,Datos!J314,Datos!J315*-1)</f>
        <v>-31.275057414387241</v>
      </c>
      <c r="J31" s="1">
        <f>IF(Datos!K314&gt;0,Datos!K314,Datos!K315*-1)</f>
        <v>-59.621094962653139</v>
      </c>
      <c r="K31" s="1">
        <f>IF(Datos!L314&gt;0,Datos!L314,Datos!L315*-1)</f>
        <v>-75.037805521557658</v>
      </c>
      <c r="L31" s="1">
        <f>IF(Datos!M314&gt;0,Datos!M314,Datos!M315*-1)</f>
        <v>-95.444758354987258</v>
      </c>
      <c r="M31" s="1">
        <f>IF(Datos!N314&gt;0,Datos!N314,Datos!N315*-1)</f>
        <v>-22.209595881385283</v>
      </c>
      <c r="N31" s="2">
        <f t="shared" si="0"/>
        <v>-420.97648923304888</v>
      </c>
      <c r="P31" s="19">
        <f t="shared" si="1"/>
        <v>2010</v>
      </c>
      <c r="Q31" s="1">
        <f>Datos!C311</f>
        <v>52.064673981275412</v>
      </c>
      <c r="R31" s="1">
        <f>Datos!D311</f>
        <v>126.66491484843763</v>
      </c>
      <c r="S31" s="1">
        <f>Datos!E311</f>
        <v>114.49890164241967</v>
      </c>
      <c r="T31" s="1">
        <f>Datos!F311</f>
        <v>88.998277962135759</v>
      </c>
      <c r="U31" s="1">
        <f>Datos!G311</f>
        <v>74.95526160112972</v>
      </c>
      <c r="V31" s="1">
        <f>Datos!H311</f>
        <v>62.708550009889912</v>
      </c>
      <c r="W31" s="1">
        <f>Datos!I311</f>
        <v>58.689793735184146</v>
      </c>
      <c r="X31" s="1">
        <f>Datos!J311</f>
        <v>48.076749967867393</v>
      </c>
      <c r="Y31" s="1">
        <f>Datos!K311</f>
        <v>33.817867023846844</v>
      </c>
      <c r="Z31" s="1">
        <f>Datos!L311</f>
        <v>22.40588425880479</v>
      </c>
      <c r="AA31" s="1">
        <f>Datos!M311</f>
        <v>13.641105878621589</v>
      </c>
      <c r="AB31" s="1">
        <f>Datos!N311</f>
        <v>12.187434995225651</v>
      </c>
      <c r="AC31" s="6"/>
      <c r="AD31" s="8"/>
      <c r="AE31" s="19">
        <f t="shared" si="2"/>
        <v>2010</v>
      </c>
      <c r="AF31" s="6">
        <f>Datos!P315</f>
        <v>-25.550281736684912</v>
      </c>
      <c r="AG31" s="30"/>
      <c r="AI31" s="53">
        <f>COUNTIF(AF10:AF35,"&lt;20,01")</f>
        <v>26</v>
      </c>
    </row>
    <row r="32" spans="1:39" x14ac:dyDescent="0.2">
      <c r="A32" s="19">
        <f>Datos!P109</f>
        <v>2011</v>
      </c>
      <c r="B32" s="1">
        <f>IF(Datos!C322&gt;0,Datos!C322,Datos!C323*-1)</f>
        <v>0</v>
      </c>
      <c r="C32" s="1">
        <f>IF(Datos!D322&gt;0,Datos!D322,Datos!D323*-1)</f>
        <v>-10.537475606610897</v>
      </c>
      <c r="D32" s="1">
        <f>IF(Datos!E322&gt;0,Datos!E322,Datos!E323*-1)</f>
        <v>-10.931667254890982</v>
      </c>
      <c r="E32" s="1">
        <f>IF(Datos!F322&gt;0,Datos!F322,Datos!F323*-1)</f>
        <v>-46.241772472592075</v>
      </c>
      <c r="F32" s="1">
        <f>IF(Datos!G322&gt;0,Datos!G322,Datos!G323*-1)</f>
        <v>-38.415554507574427</v>
      </c>
      <c r="G32" s="1">
        <f>IF(Datos!H322&gt;0,Datos!H322,Datos!H323*-1)</f>
        <v>-28.379724348547573</v>
      </c>
      <c r="H32" s="1">
        <f>IF(Datos!I322&gt;0,Datos!I322,Datos!I323*-1)</f>
        <v>-26.453727670987128</v>
      </c>
      <c r="I32" s="1">
        <f>IF(Datos!J322&gt;0,Datos!J322,Datos!J323*-1)</f>
        <v>-43.301242107032309</v>
      </c>
      <c r="J32" s="1">
        <f>IF(Datos!K322&gt;0,Datos!K322,Datos!K323*-1)</f>
        <v>-78.99484306895917</v>
      </c>
      <c r="K32" s="1">
        <f>IF(Datos!L322&gt;0,Datos!L322,Datos!L323*-1)</f>
        <v>-91.14067079214658</v>
      </c>
      <c r="L32" s="1">
        <f>IF(Datos!M322&gt;0,Datos!M322,Datos!M323*-1)</f>
        <v>-97.574123258977821</v>
      </c>
      <c r="M32" s="1">
        <f>IF(Datos!N322&gt;0,Datos!N322,Datos!N323*-1)</f>
        <v>0</v>
      </c>
      <c r="N32" s="2">
        <f t="shared" si="0"/>
        <v>-471.97080108831892</v>
      </c>
      <c r="P32" s="19">
        <f t="shared" si="1"/>
        <v>2011</v>
      </c>
      <c r="Q32" s="1">
        <f>Datos!C319</f>
        <v>57.969692567826193</v>
      </c>
      <c r="R32" s="1">
        <f>Datos!D319</f>
        <v>54.135037140213001</v>
      </c>
      <c r="S32" s="1">
        <f>Datos!E319</f>
        <v>50.509510275037179</v>
      </c>
      <c r="T32" s="1">
        <f>Datos!F319</f>
        <v>38.223845971274848</v>
      </c>
      <c r="U32" s="1">
        <f>Datos!G319</f>
        <v>30.715748513658717</v>
      </c>
      <c r="V32" s="1">
        <f>Datos!H319</f>
        <v>26.271084711342819</v>
      </c>
      <c r="W32" s="1">
        <f>Datos!I319</f>
        <v>22.77978513705752</v>
      </c>
      <c r="X32" s="1">
        <f>Datos!J319</f>
        <v>18.12935066932652</v>
      </c>
      <c r="Y32" s="1">
        <f>Datos!K319</f>
        <v>12.092935708189117</v>
      </c>
      <c r="Z32" s="1">
        <f>Datos!L319</f>
        <v>7.6719112117602242</v>
      </c>
      <c r="AA32" s="1">
        <f>Datos!M319</f>
        <v>4.7542232588336528</v>
      </c>
      <c r="AB32" s="1">
        <f>Datos!N319</f>
        <v>17.544686523663195</v>
      </c>
      <c r="AC32" s="6"/>
      <c r="AD32" s="8"/>
      <c r="AE32" s="19">
        <f t="shared" si="2"/>
        <v>2011</v>
      </c>
      <c r="AF32" s="6">
        <f>Datos!P323</f>
        <v>-28.996370240880829</v>
      </c>
      <c r="AG32" s="30"/>
      <c r="AI32" s="53">
        <f>COUNTIF(AF10:AF35,"&lt;0")</f>
        <v>26</v>
      </c>
      <c r="AK32" s="53" t="s">
        <v>45</v>
      </c>
      <c r="AL32" s="53" t="s">
        <v>46</v>
      </c>
      <c r="AM32" s="53" t="s">
        <v>47</v>
      </c>
    </row>
    <row r="33" spans="1:39" x14ac:dyDescent="0.2">
      <c r="A33" s="19">
        <f>Datos!P110</f>
        <v>2012</v>
      </c>
      <c r="B33" s="1">
        <f>IF(Datos!C330&gt;0,Datos!C330,Datos!C331*-1)</f>
        <v>-32.923004345219752</v>
      </c>
      <c r="C33" s="1">
        <f>IF(Datos!D330&gt;0,Datos!D330,Datos!D331*-1)</f>
        <v>0</v>
      </c>
      <c r="D33" s="1">
        <f>IF(Datos!E330&gt;0,Datos!E330,Datos!E331*-1)</f>
        <v>0</v>
      </c>
      <c r="E33" s="1">
        <f>IF(Datos!F330&gt;0,Datos!F330,Datos!F331*-1)</f>
        <v>-1.1505083612077414</v>
      </c>
      <c r="F33" s="1">
        <f>IF(Datos!G330&gt;0,Datos!G330,Datos!G331*-1)</f>
        <v>-25.053351220760611</v>
      </c>
      <c r="G33" s="1">
        <f>IF(Datos!H330&gt;0,Datos!H330,Datos!H331*-1)</f>
        <v>-19.351448496172878</v>
      </c>
      <c r="H33" s="1">
        <f>IF(Datos!I330&gt;0,Datos!I330,Datos!I331*-1)</f>
        <v>-14.952627787288709</v>
      </c>
      <c r="I33" s="1">
        <f>IF(Datos!J330&gt;0,Datos!J330,Datos!J331*-1)</f>
        <v>-34.887992777812364</v>
      </c>
      <c r="J33" s="1">
        <f>IF(Datos!K330&gt;0,Datos!K330,Datos!K331*-1)</f>
        <v>-66.041479964980738</v>
      </c>
      <c r="K33" s="1">
        <f>IF(Datos!L330&gt;0,Datos!L330,Datos!L331*-1)</f>
        <v>-98.944879600249692</v>
      </c>
      <c r="L33" s="1">
        <f>IF(Datos!M330&gt;0,Datos!M330,Datos!M331*-1)</f>
        <v>-75.573530472617904</v>
      </c>
      <c r="M33" s="1">
        <f>IF(Datos!N330&gt;0,Datos!N330,Datos!N331*-1)</f>
        <v>-11.938593094160794</v>
      </c>
      <c r="N33" s="2">
        <f t="shared" si="0"/>
        <v>-380.81741612047119</v>
      </c>
      <c r="P33" s="19">
        <f t="shared" si="1"/>
        <v>2012</v>
      </c>
      <c r="Q33" s="1">
        <f>Datos!C327</f>
        <v>14.804424104101713</v>
      </c>
      <c r="R33" s="1">
        <f>Datos!D327</f>
        <v>61.259911520151761</v>
      </c>
      <c r="S33" s="1">
        <f>Datos!E327</f>
        <v>142.69821623157628</v>
      </c>
      <c r="T33" s="1">
        <f>Datos!F327</f>
        <v>140.32128781642962</v>
      </c>
      <c r="U33" s="1">
        <f>Datos!G327</f>
        <v>105.52256788959698</v>
      </c>
      <c r="V33" s="1">
        <f>Datos!H327</f>
        <v>88.916630784436848</v>
      </c>
      <c r="W33" s="1">
        <f>Datos!I327</f>
        <v>78.97800792051477</v>
      </c>
      <c r="X33" s="1">
        <f>Datos!J327</f>
        <v>61.567048759232065</v>
      </c>
      <c r="Y33" s="1">
        <f>Datos!K327</f>
        <v>40.702452391380838</v>
      </c>
      <c r="Z33" s="1">
        <f>Datos!L327</f>
        <v>23.399831455655935</v>
      </c>
      <c r="AA33" s="1">
        <f>Datos!M327</f>
        <v>15.742964954054228</v>
      </c>
      <c r="AB33" s="1">
        <f>Datos!N327</f>
        <v>14.806779124269429</v>
      </c>
      <c r="AC33" s="6"/>
      <c r="AD33" s="8"/>
      <c r="AE33" s="19">
        <f t="shared" si="2"/>
        <v>2012</v>
      </c>
      <c r="AF33" s="6">
        <f>Datos!P331</f>
        <v>-21.503863809686234</v>
      </c>
      <c r="AG33" s="30"/>
      <c r="AI33" s="53">
        <f>COUNTIF(AF10:AF35,"&lt;-19,9")</f>
        <v>18</v>
      </c>
      <c r="AJ33" s="53">
        <f>COUNT(AF10:AF35)</f>
        <v>26</v>
      </c>
      <c r="AK33" s="78">
        <f>AI33*100/AJ33</f>
        <v>69.230769230769226</v>
      </c>
      <c r="AL33" s="78">
        <f>AI32*100/AJ33</f>
        <v>100</v>
      </c>
      <c r="AM33" s="78">
        <f>AI31*100/AJ33</f>
        <v>100</v>
      </c>
    </row>
    <row r="34" spans="1:39" x14ac:dyDescent="0.2">
      <c r="A34" s="19">
        <f>Datos!P111</f>
        <v>2013</v>
      </c>
      <c r="B34" s="1">
        <f>IF(Datos!C338&gt;0,Datos!C338,Datos!C339*-1)</f>
        <v>0</v>
      </c>
      <c r="C34" s="1">
        <f>IF(Datos!D338&gt;0,Datos!D338,Datos!D339*-1)</f>
        <v>-19.664884352502369</v>
      </c>
      <c r="D34" s="1">
        <f>IF(Datos!E338&gt;0,Datos!E338,Datos!E339*-1)</f>
        <v>-14.013311177814131</v>
      </c>
      <c r="E34" s="1">
        <f>IF(Datos!F338&gt;0,Datos!F338,Datos!F339*-1)</f>
        <v>-51.957472893702679</v>
      </c>
      <c r="F34" s="1">
        <f>IF(Datos!G338&gt;0,Datos!G338,Datos!G339*-1)</f>
        <v>-44.971547729044644</v>
      </c>
      <c r="G34" s="1">
        <f>IF(Datos!H338&gt;0,Datos!H338,Datos!H339*-1)</f>
        <v>-31.112490317730462</v>
      </c>
      <c r="H34" s="1">
        <f>IF(Datos!I338&gt;0,Datos!I338,Datos!I339*-1)</f>
        <v>-28.940048230791753</v>
      </c>
      <c r="I34" s="1">
        <f>IF(Datos!J338&gt;0,Datos!J338,Datos!J339*-1)</f>
        <v>-35.628517825455752</v>
      </c>
      <c r="J34" s="1">
        <f>IF(Datos!K338&gt;0,Datos!K338,Datos!K339*-1)</f>
        <v>-56.41514640935376</v>
      </c>
      <c r="K34" s="1">
        <f>IF(Datos!L338&gt;0,Datos!L338,Datos!L339*-1)</f>
        <v>-62.724485864007832</v>
      </c>
      <c r="L34" s="1">
        <f>IF(Datos!M338&gt;0,Datos!M338,Datos!M339*-1)</f>
        <v>-95.821241686338723</v>
      </c>
      <c r="M34" s="1">
        <f>IF(Datos!N338&gt;0,Datos!N338,Datos!N339*-1)</f>
        <v>0</v>
      </c>
      <c r="N34" s="2">
        <f t="shared" si="0"/>
        <v>-441.24914648674212</v>
      </c>
      <c r="P34" s="19">
        <f t="shared" si="1"/>
        <v>2013</v>
      </c>
      <c r="Q34" s="1">
        <f>Datos!C335</f>
        <v>134.53772585195128</v>
      </c>
      <c r="R34" s="1">
        <f>Datos!D335</f>
        <v>107.9335569321355</v>
      </c>
      <c r="S34" s="1">
        <f>Datos!E335</f>
        <v>94.882257134769418</v>
      </c>
      <c r="T34" s="1">
        <f>Datos!F335</f>
        <v>63.933653695640125</v>
      </c>
      <c r="U34" s="1">
        <f>Datos!G335</f>
        <v>47.790290997721925</v>
      </c>
      <c r="V34" s="1">
        <f>Datos!H335</f>
        <v>39.64088771160857</v>
      </c>
      <c r="W34" s="1">
        <f>Datos!I335</f>
        <v>33.550409654361061</v>
      </c>
      <c r="X34" s="1">
        <f>Datos!J335</f>
        <v>27.512407150615559</v>
      </c>
      <c r="Y34" s="1">
        <f>Datos!K335</f>
        <v>20.323112411909271</v>
      </c>
      <c r="Z34" s="1">
        <f>Datos!L335</f>
        <v>14.675467241693005</v>
      </c>
      <c r="AA34" s="1">
        <f>Datos!M335</f>
        <v>9.0531488148358683</v>
      </c>
      <c r="AB34" s="1">
        <f>Datos!N335</f>
        <v>20.931673945537614</v>
      </c>
      <c r="AC34" s="6"/>
      <c r="AD34" s="8"/>
      <c r="AE34" s="19">
        <f t="shared" si="2"/>
        <v>2013</v>
      </c>
      <c r="AF34" s="6">
        <f>Datos!P339</f>
        <v>-25.343992107204837</v>
      </c>
      <c r="AG34" s="30"/>
    </row>
    <row r="35" spans="1:39" x14ac:dyDescent="0.2">
      <c r="A35" s="19">
        <f>Datos!P112</f>
        <v>2014</v>
      </c>
      <c r="B35" s="1">
        <f>IF(Datos!C346&gt;0,Datos!C346,Datos!C347*-1)</f>
        <v>0</v>
      </c>
      <c r="C35" s="1">
        <f>IF(Datos!D346&gt;0,Datos!D346,Datos!D347*-1)</f>
        <v>0</v>
      </c>
      <c r="D35" s="1">
        <f>IF(Datos!E346&gt;0,Datos!E346,Datos!E347*-1)</f>
        <v>0</v>
      </c>
      <c r="E35" s="1">
        <f>IF(Datos!F346&gt;0,Datos!F346,Datos!F347*-1)</f>
        <v>-30.946647790649351</v>
      </c>
      <c r="F35" s="1">
        <f>IF(Datos!G346&gt;0,Datos!G346,Datos!G347*-1)</f>
        <v>0</v>
      </c>
      <c r="G35" s="1">
        <f>IF(Datos!H346&gt;0,Datos!H346,Datos!H347*-1)</f>
        <v>-20.053529615025532</v>
      </c>
      <c r="H35" s="1">
        <f>IF(Datos!I346&gt;0,Datos!I346,Datos!I347*-1)</f>
        <v>-24.313145679300654</v>
      </c>
      <c r="I35" s="1">
        <f>IF(Datos!J346&gt;0,Datos!J346,Datos!J347*-1)</f>
        <v>-48.33728980134341</v>
      </c>
      <c r="J35" s="1">
        <f>IF(Datos!K346&gt;0,Datos!K346,Datos!K347*-1)</f>
        <v>-72.508148159558644</v>
      </c>
      <c r="K35" s="1">
        <f>IF(Datos!L346&gt;0,Datos!L346,Datos!L347*-1)</f>
        <v>-43.266772473766906</v>
      </c>
      <c r="L35" s="1">
        <f>IF(Datos!M346&gt;0,Datos!M346,Datos!M347*-1)</f>
        <v>-72.045551002768107</v>
      </c>
      <c r="M35" s="1">
        <f>IF(Datos!N346&gt;0,Datos!N346,Datos!N347*-1)</f>
        <v>0</v>
      </c>
      <c r="N35" s="2">
        <f t="shared" si="0"/>
        <v>-311.47108452241264</v>
      </c>
      <c r="P35" s="19">
        <f t="shared" si="1"/>
        <v>2014</v>
      </c>
      <c r="Q35" s="1">
        <f>Datos!C343</f>
        <v>28.531914812699828</v>
      </c>
      <c r="R35" s="1">
        <f>Datos!D343</f>
        <v>78.296679380893451</v>
      </c>
      <c r="S35" s="1">
        <f>Datos!E343</f>
        <v>92.627635186862847</v>
      </c>
      <c r="T35" s="1">
        <f>Datos!F343</f>
        <v>72.698627698154581</v>
      </c>
      <c r="U35" s="1">
        <f>Datos!G343</f>
        <v>82.321280666063032</v>
      </c>
      <c r="V35" s="1">
        <f>Datos!H343</f>
        <v>70.844283993049302</v>
      </c>
      <c r="W35" s="1">
        <f>Datos!I343</f>
        <v>59.892898853077057</v>
      </c>
      <c r="X35" s="1">
        <f>Datos!J343</f>
        <v>44.140009651010509</v>
      </c>
      <c r="Y35" s="1">
        <f>Datos!K343</f>
        <v>29.090963690502345</v>
      </c>
      <c r="Z35" s="1">
        <f>Datos!L343</f>
        <v>22.997328049075374</v>
      </c>
      <c r="AA35" s="1">
        <f>Datos!M343</f>
        <v>15.766227850287406</v>
      </c>
      <c r="AB35" s="1">
        <f>Datos!N343</f>
        <v>26.556691115116948</v>
      </c>
      <c r="AC35" s="6"/>
      <c r="AD35" s="8"/>
      <c r="AE35" s="19">
        <f t="shared" si="2"/>
        <v>2014</v>
      </c>
      <c r="AF35" s="6">
        <f>Datos!P347</f>
        <v>-18.21741649755435</v>
      </c>
      <c r="AG35" s="30"/>
    </row>
    <row r="36" spans="1:39" ht="13.5" thickBot="1" x14ac:dyDescent="0.25">
      <c r="A36" s="156">
        <f>Datos!P113</f>
        <v>2015</v>
      </c>
      <c r="B36" s="3">
        <f>IF(Datos!C354&gt;0,Datos!C354,Datos!C355*-1)</f>
        <v>-0.34925350633470487</v>
      </c>
      <c r="C36" s="3">
        <f>IF(Datos!D354&gt;0,Datos!D354,Datos!D355*-1)</f>
        <v>0</v>
      </c>
      <c r="D36" s="3">
        <f>IF(Datos!E354&gt;0,Datos!E354,Datos!E355*-1)</f>
        <v>-3.2335031103426246</v>
      </c>
      <c r="E36" s="3">
        <f>IF(Datos!F354&gt;0,Datos!F354,Datos!F355*-1)</f>
        <v>0</v>
      </c>
      <c r="F36" s="3">
        <f>IF(Datos!G354&gt;0,Datos!G354,Datos!G355*-1)</f>
        <v>-37.706434207221747</v>
      </c>
      <c r="G36" s="3">
        <f>IF(Datos!H354&gt;0,Datos!H354,Datos!H355*-1)</f>
        <v>-33.045575659635197</v>
      </c>
      <c r="H36" s="3">
        <f>IF(Datos!I354&gt;0,Datos!I354,Datos!I355*-1)</f>
        <v>-24.157517949455197</v>
      </c>
      <c r="I36" s="3">
        <f>IF(Datos!J354&gt;0,Datos!J354,Datos!J355*-1)</f>
        <v>-48.144998394607299</v>
      </c>
      <c r="J36" s="3">
        <f>IF(Datos!K354&gt;0,Datos!K354,Datos!K355*-1)</f>
        <v>-64.161004597128141</v>
      </c>
      <c r="K36" s="3">
        <f>IF(Datos!L354&gt;0,Datos!L354,Datos!L355*-1)</f>
        <v>-61.304742387230547</v>
      </c>
      <c r="L36" s="3">
        <f>IF(Datos!M354&gt;0,Datos!M354,Datos!M355*-1)</f>
        <v>-34.474107466749928</v>
      </c>
      <c r="M36" s="3">
        <f>IF(Datos!N354&gt;0,Datos!N354,Datos!N355*-1)</f>
        <v>-37.382299961006311</v>
      </c>
      <c r="N36" s="4">
        <f t="shared" ref="N36" si="3">SUM(B36:M36)</f>
        <v>-343.95943723971175</v>
      </c>
      <c r="P36" s="156">
        <f t="shared" si="1"/>
        <v>2015</v>
      </c>
      <c r="Q36" s="3">
        <f>Datos!C351</f>
        <v>26.506185488613866</v>
      </c>
      <c r="R36" s="3">
        <f>Datos!D351</f>
        <v>58.296648753443407</v>
      </c>
      <c r="S36" s="3">
        <f>Datos!E351</f>
        <v>57.072132110983418</v>
      </c>
      <c r="T36" s="3">
        <f>Datos!F351</f>
        <v>62.403087916952813</v>
      </c>
      <c r="U36" s="3">
        <f>Datos!G351</f>
        <v>48.898884275451081</v>
      </c>
      <c r="V36" s="3">
        <f>Datos!H351</f>
        <v>40.056358753382284</v>
      </c>
      <c r="W36" s="3">
        <f>Datos!I351</f>
        <v>34.825203719622309</v>
      </c>
      <c r="X36" s="3">
        <f>Datos!J351</f>
        <v>26.630496895609937</v>
      </c>
      <c r="Y36" s="3">
        <f>Datos!K351</f>
        <v>18.911523586064394</v>
      </c>
      <c r="Z36" s="3">
        <f>Datos!L351</f>
        <v>13.782802564718542</v>
      </c>
      <c r="AA36" s="3">
        <f>Datos!M351</f>
        <v>11.573753758470117</v>
      </c>
      <c r="AB36" s="3">
        <f>Datos!N351</f>
        <v>9.5956456042825486</v>
      </c>
      <c r="AC36" s="4"/>
      <c r="AD36" s="8"/>
      <c r="AE36" s="156">
        <f t="shared" si="2"/>
        <v>2015</v>
      </c>
      <c r="AF36" s="4">
        <f>Datos!P355</f>
        <v>-20.475391251167153</v>
      </c>
      <c r="AG36" s="30"/>
    </row>
    <row r="37" spans="1:39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8"/>
      <c r="AE37" s="8"/>
      <c r="AF37" s="8"/>
      <c r="AG37" s="30"/>
    </row>
    <row r="38" spans="1:39" ht="13.5" thickBo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8"/>
      <c r="AE38" s="8"/>
      <c r="AF38" s="8"/>
      <c r="AG38" s="8"/>
    </row>
    <row r="39" spans="1:39" ht="22.5" customHeight="1" thickBot="1" x14ac:dyDescent="0.25">
      <c r="A39" s="217" t="s">
        <v>24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  <c r="P39" s="217" t="s">
        <v>30</v>
      </c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9"/>
      <c r="AD39" s="8"/>
      <c r="AE39" s="226" t="s">
        <v>44</v>
      </c>
      <c r="AF39" s="227"/>
      <c r="AG39" s="8"/>
    </row>
    <row r="40" spans="1:39" ht="13.5" thickBot="1" x14ac:dyDescent="0.25">
      <c r="A40" s="32"/>
      <c r="B40" s="154" t="s">
        <v>0</v>
      </c>
      <c r="C40" s="154" t="s">
        <v>1</v>
      </c>
      <c r="D40" s="154" t="s">
        <v>2</v>
      </c>
      <c r="E40" s="154" t="s">
        <v>3</v>
      </c>
      <c r="F40" s="154" t="s">
        <v>4</v>
      </c>
      <c r="G40" s="154" t="s">
        <v>5</v>
      </c>
      <c r="H40" s="154" t="s">
        <v>6</v>
      </c>
      <c r="I40" s="154" t="s">
        <v>7</v>
      </c>
      <c r="J40" s="154" t="s">
        <v>22</v>
      </c>
      <c r="K40" s="154" t="s">
        <v>9</v>
      </c>
      <c r="L40" s="154" t="s">
        <v>10</v>
      </c>
      <c r="M40" s="155" t="s">
        <v>11</v>
      </c>
      <c r="N40" s="18" t="s">
        <v>28</v>
      </c>
      <c r="P40" s="20"/>
      <c r="Q40" s="151" t="s">
        <v>0</v>
      </c>
      <c r="R40" s="151" t="s">
        <v>1</v>
      </c>
      <c r="S40" s="151" t="s">
        <v>2</v>
      </c>
      <c r="T40" s="151" t="s">
        <v>3</v>
      </c>
      <c r="U40" s="151" t="s">
        <v>4</v>
      </c>
      <c r="V40" s="151" t="s">
        <v>5</v>
      </c>
      <c r="W40" s="151" t="s">
        <v>6</v>
      </c>
      <c r="X40" s="151" t="s">
        <v>7</v>
      </c>
      <c r="Y40" s="151" t="s">
        <v>22</v>
      </c>
      <c r="Z40" s="151" t="s">
        <v>9</v>
      </c>
      <c r="AA40" s="151" t="s">
        <v>10</v>
      </c>
      <c r="AB40" s="160" t="s">
        <v>11</v>
      </c>
      <c r="AC40" s="18" t="s">
        <v>28</v>
      </c>
      <c r="AD40" s="8"/>
      <c r="AE40" s="20"/>
      <c r="AF40" s="21" t="s">
        <v>28</v>
      </c>
      <c r="AG40" s="8"/>
    </row>
    <row r="41" spans="1:39" x14ac:dyDescent="0.2">
      <c r="A41" s="159">
        <v>0.01</v>
      </c>
      <c r="B41" s="25">
        <f>PERCENTILE(B$10:B$36,$A41)</f>
        <v>-77.189499184266495</v>
      </c>
      <c r="C41" s="26">
        <f t="shared" ref="C41:N56" si="4">PERCENTILE(C$10:C$36,$A41)</f>
        <v>-58.450329797352495</v>
      </c>
      <c r="D41" s="26">
        <f t="shared" si="4"/>
        <v>-62.151995764354062</v>
      </c>
      <c r="E41" s="26">
        <f t="shared" si="4"/>
        <v>-50.845263692732502</v>
      </c>
      <c r="F41" s="26">
        <f t="shared" si="4"/>
        <v>-44.180218502737048</v>
      </c>
      <c r="G41" s="26">
        <f t="shared" si="4"/>
        <v>-52.899680025072662</v>
      </c>
      <c r="H41" s="26">
        <f t="shared" si="4"/>
        <v>-37.255354874911681</v>
      </c>
      <c r="I41" s="26">
        <f t="shared" si="4"/>
        <v>-74.843686226971599</v>
      </c>
      <c r="J41" s="26">
        <f t="shared" si="4"/>
        <v>-79.73058049527954</v>
      </c>
      <c r="K41" s="26">
        <f t="shared" si="4"/>
        <v>-106.34665649390162</v>
      </c>
      <c r="L41" s="26">
        <f t="shared" si="4"/>
        <v>-111.40700939101147</v>
      </c>
      <c r="M41" s="26">
        <f t="shared" si="4"/>
        <v>-95.917603291280216</v>
      </c>
      <c r="N41" s="27">
        <f t="shared" si="4"/>
        <v>-506.03955166061638</v>
      </c>
      <c r="P41" s="157">
        <f>A41</f>
        <v>0.01</v>
      </c>
      <c r="Q41" s="25">
        <f>PERCENTILE(Q$10:Q$36,$A41)</f>
        <v>5.7666351324173775</v>
      </c>
      <c r="R41" s="26">
        <f t="shared" ref="R41:AB56" si="5">PERCENTILE(R$10:R$36,$A41)</f>
        <v>10.615512700536867</v>
      </c>
      <c r="S41" s="26">
        <f t="shared" si="5"/>
        <v>9.5158991277561444</v>
      </c>
      <c r="T41" s="26">
        <f t="shared" si="5"/>
        <v>8.6184290432234896</v>
      </c>
      <c r="U41" s="26">
        <f t="shared" si="5"/>
        <v>7.6309539479198802</v>
      </c>
      <c r="V41" s="26">
        <f t="shared" si="5"/>
        <v>7.0303544054911784</v>
      </c>
      <c r="W41" s="26">
        <f t="shared" si="5"/>
        <v>6.0045037587520609</v>
      </c>
      <c r="X41" s="26">
        <f t="shared" si="5"/>
        <v>4.6236598287630137</v>
      </c>
      <c r="Y41" s="26">
        <f t="shared" si="5"/>
        <v>3.5614642907276957</v>
      </c>
      <c r="Z41" s="26">
        <f t="shared" si="5"/>
        <v>2.2596525769762068</v>
      </c>
      <c r="AA41" s="26">
        <f t="shared" si="5"/>
        <v>1.6998051046622833</v>
      </c>
      <c r="AB41" s="27">
        <f t="shared" si="5"/>
        <v>5.8869299746771775</v>
      </c>
      <c r="AC41" s="27"/>
      <c r="AD41" s="8"/>
      <c r="AE41" s="23">
        <f>P41</f>
        <v>0.01</v>
      </c>
      <c r="AF41" s="6">
        <f>PERCENTILE(AF$10:AF$36,$A41)</f>
        <v>-28.797597002531994</v>
      </c>
      <c r="AG41" s="8"/>
    </row>
    <row r="42" spans="1:39" x14ac:dyDescent="0.2">
      <c r="A42" s="23">
        <v>0.02</v>
      </c>
      <c r="B42" s="28">
        <f t="shared" ref="B42:N73" si="6">PERCENTILE(B$10:B$36,$A42)</f>
        <v>-76.981866333062513</v>
      </c>
      <c r="C42" s="1">
        <f t="shared" si="4"/>
        <v>-53.741459672293743</v>
      </c>
      <c r="D42" s="1">
        <f t="shared" si="4"/>
        <v>-57.787294447366598</v>
      </c>
      <c r="E42" s="1">
        <f t="shared" si="4"/>
        <v>-49.733054491762317</v>
      </c>
      <c r="F42" s="1">
        <f t="shared" si="4"/>
        <v>-43.38888927642946</v>
      </c>
      <c r="G42" s="1">
        <f t="shared" si="4"/>
        <v>-48.489266689847327</v>
      </c>
      <c r="H42" s="1">
        <f t="shared" si="4"/>
        <v>-37.144993577969394</v>
      </c>
      <c r="I42" s="1">
        <f t="shared" si="4"/>
        <v>-69.634733473399677</v>
      </c>
      <c r="J42" s="1">
        <f t="shared" si="4"/>
        <v>-79.472078156302103</v>
      </c>
      <c r="K42" s="1">
        <f t="shared" si="4"/>
        <v>-103.74603217991582</v>
      </c>
      <c r="L42" s="1">
        <f t="shared" si="4"/>
        <v>-110.62697882238871</v>
      </c>
      <c r="M42" s="1">
        <f t="shared" si="4"/>
        <v>-86.390814654174648</v>
      </c>
      <c r="N42" s="2">
        <f t="shared" si="4"/>
        <v>-500.11810234871461</v>
      </c>
      <c r="P42" s="157">
        <f t="shared" ref="P42:P105" si="7">A42</f>
        <v>0.02</v>
      </c>
      <c r="Q42" s="28">
        <f t="shared" ref="Q42:AB73" si="8">PERCENTILE(Q$10:Q$36,$A42)</f>
        <v>6.7963684004162328</v>
      </c>
      <c r="R42" s="1">
        <f t="shared" si="5"/>
        <v>11.278954070114358</v>
      </c>
      <c r="S42" s="1">
        <f t="shared" si="5"/>
        <v>10.068692820968971</v>
      </c>
      <c r="T42" s="1">
        <f t="shared" si="5"/>
        <v>8.9194741753977205</v>
      </c>
      <c r="U42" s="1">
        <f t="shared" si="5"/>
        <v>7.9455735212844356</v>
      </c>
      <c r="V42" s="1">
        <f t="shared" si="5"/>
        <v>7.0665264422809679</v>
      </c>
      <c r="W42" s="1">
        <f t="shared" si="5"/>
        <v>6.0723611784197429</v>
      </c>
      <c r="X42" s="1">
        <f t="shared" si="5"/>
        <v>4.6251472687048807</v>
      </c>
      <c r="Y42" s="1">
        <f t="shared" si="5"/>
        <v>3.6657834674833216</v>
      </c>
      <c r="Z42" s="1">
        <f t="shared" si="5"/>
        <v>2.4752873472867796</v>
      </c>
      <c r="AA42" s="1">
        <f t="shared" si="5"/>
        <v>2.0954202760618914</v>
      </c>
      <c r="AB42" s="2">
        <f t="shared" si="5"/>
        <v>6.0885495766535573</v>
      </c>
      <c r="AC42" s="2"/>
      <c r="AD42" s="8"/>
      <c r="AE42" s="23">
        <f t="shared" ref="AE42:AE105" si="9">P42</f>
        <v>0.02</v>
      </c>
      <c r="AF42" s="6">
        <f t="shared" ref="AF42:AF105" si="10">PERCENTILE(AF$10:AF$36,$A42)</f>
        <v>-28.598823764183159</v>
      </c>
      <c r="AG42" s="8"/>
    </row>
    <row r="43" spans="1:39" x14ac:dyDescent="0.2">
      <c r="A43" s="23">
        <v>0.03</v>
      </c>
      <c r="B43" s="28">
        <f t="shared" si="6"/>
        <v>-76.774233481858545</v>
      </c>
      <c r="C43" s="1">
        <f t="shared" si="4"/>
        <v>-49.032589547234984</v>
      </c>
      <c r="D43" s="1">
        <f t="shared" si="4"/>
        <v>-53.422593130379127</v>
      </c>
      <c r="E43" s="1">
        <f t="shared" si="4"/>
        <v>-48.62084529079214</v>
      </c>
      <c r="F43" s="1">
        <f t="shared" si="4"/>
        <v>-42.597560050121864</v>
      </c>
      <c r="G43" s="1">
        <f t="shared" si="4"/>
        <v>-44.078853354621998</v>
      </c>
      <c r="H43" s="1">
        <f t="shared" si="4"/>
        <v>-37.0346322810271</v>
      </c>
      <c r="I43" s="1">
        <f t="shared" si="4"/>
        <v>-64.42578071982777</v>
      </c>
      <c r="J43" s="1">
        <f t="shared" si="4"/>
        <v>-79.213575817324681</v>
      </c>
      <c r="K43" s="1">
        <f t="shared" si="4"/>
        <v>-101.14540786593</v>
      </c>
      <c r="L43" s="1">
        <f t="shared" si="4"/>
        <v>-109.84694825376594</v>
      </c>
      <c r="M43" s="1">
        <f t="shared" si="4"/>
        <v>-76.864026017069065</v>
      </c>
      <c r="N43" s="2">
        <f t="shared" si="4"/>
        <v>-494.19665303681279</v>
      </c>
      <c r="P43" s="157">
        <f t="shared" si="7"/>
        <v>0.03</v>
      </c>
      <c r="Q43" s="28">
        <f t="shared" si="8"/>
        <v>7.8261016684150873</v>
      </c>
      <c r="R43" s="1">
        <f t="shared" si="5"/>
        <v>11.942395439691847</v>
      </c>
      <c r="S43" s="1">
        <f t="shared" si="5"/>
        <v>10.621486514181798</v>
      </c>
      <c r="T43" s="1">
        <f t="shared" si="5"/>
        <v>9.2205193075719514</v>
      </c>
      <c r="U43" s="1">
        <f t="shared" si="5"/>
        <v>8.2601930946489901</v>
      </c>
      <c r="V43" s="1">
        <f t="shared" si="5"/>
        <v>7.1026984790707575</v>
      </c>
      <c r="W43" s="1">
        <f t="shared" si="5"/>
        <v>6.1402185980874249</v>
      </c>
      <c r="X43" s="1">
        <f t="shared" si="5"/>
        <v>4.6266347086467476</v>
      </c>
      <c r="Y43" s="1">
        <f t="shared" si="5"/>
        <v>3.7701026442389471</v>
      </c>
      <c r="Z43" s="1">
        <f t="shared" si="5"/>
        <v>2.6909221175973519</v>
      </c>
      <c r="AA43" s="1">
        <f t="shared" si="5"/>
        <v>2.4910354474615</v>
      </c>
      <c r="AB43" s="2">
        <f t="shared" si="5"/>
        <v>6.2901691786299381</v>
      </c>
      <c r="AC43" s="2"/>
      <c r="AD43" s="8"/>
      <c r="AE43" s="23">
        <f t="shared" si="9"/>
        <v>0.03</v>
      </c>
      <c r="AF43" s="6">
        <f t="shared" si="10"/>
        <v>-28.400050525834324</v>
      </c>
      <c r="AG43" s="8"/>
    </row>
    <row r="44" spans="1:39" x14ac:dyDescent="0.2">
      <c r="A44" s="23">
        <v>0.04</v>
      </c>
      <c r="B44" s="28">
        <f t="shared" si="6"/>
        <v>-76.278335926755844</v>
      </c>
      <c r="C44" s="1">
        <f t="shared" si="4"/>
        <v>-44.94097571039179</v>
      </c>
      <c r="D44" s="1">
        <f t="shared" si="4"/>
        <v>-48.692092042336888</v>
      </c>
      <c r="E44" s="1">
        <f t="shared" si="4"/>
        <v>-47.62222628866067</v>
      </c>
      <c r="F44" s="1">
        <f t="shared" si="4"/>
        <v>-41.926844396502034</v>
      </c>
      <c r="G44" s="1">
        <f t="shared" si="4"/>
        <v>-40.229612629110207</v>
      </c>
      <c r="H44" s="1">
        <f t="shared" si="4"/>
        <v>-36.939841102831615</v>
      </c>
      <c r="I44" s="1">
        <f t="shared" si="4"/>
        <v>-59.970994960761985</v>
      </c>
      <c r="J44" s="1">
        <f t="shared" si="4"/>
        <v>-78.735375272583155</v>
      </c>
      <c r="K44" s="1">
        <f t="shared" si="4"/>
        <v>-98.749061931578495</v>
      </c>
      <c r="L44" s="1">
        <f t="shared" si="4"/>
        <v>-108.72241042284701</v>
      </c>
      <c r="M44" s="1">
        <f t="shared" si="4"/>
        <v>-68.277612859248919</v>
      </c>
      <c r="N44" s="2">
        <f t="shared" si="4"/>
        <v>-489.09546335895936</v>
      </c>
      <c r="P44" s="157">
        <f t="shared" si="7"/>
        <v>0.04</v>
      </c>
      <c r="Q44" s="28">
        <f t="shared" si="8"/>
        <v>8.7648796605967867</v>
      </c>
      <c r="R44" s="1">
        <f t="shared" si="5"/>
        <v>12.70664635464686</v>
      </c>
      <c r="S44" s="1">
        <f t="shared" si="5"/>
        <v>11.847124579929291</v>
      </c>
      <c r="T44" s="1">
        <f t="shared" si="5"/>
        <v>10.571468574936151</v>
      </c>
      <c r="U44" s="1">
        <f t="shared" si="5"/>
        <v>9.3983294967041626</v>
      </c>
      <c r="V44" s="1">
        <f t="shared" si="5"/>
        <v>7.8875829599570517</v>
      </c>
      <c r="W44" s="1">
        <f t="shared" si="5"/>
        <v>6.8609223636224383</v>
      </c>
      <c r="X44" s="1">
        <f t="shared" si="5"/>
        <v>5.167951605980563</v>
      </c>
      <c r="Y44" s="1">
        <f t="shared" si="5"/>
        <v>4.1877552365307551</v>
      </c>
      <c r="Z44" s="1">
        <f t="shared" si="5"/>
        <v>3.0653234640161475</v>
      </c>
      <c r="AA44" s="1">
        <f t="shared" si="5"/>
        <v>2.902924206837914</v>
      </c>
      <c r="AB44" s="2">
        <f t="shared" si="5"/>
        <v>6.4965847030847721</v>
      </c>
      <c r="AC44" s="2"/>
      <c r="AD44" s="8"/>
      <c r="AE44" s="23">
        <f t="shared" si="9"/>
        <v>0.04</v>
      </c>
      <c r="AF44" s="6">
        <f t="shared" si="10"/>
        <v>-28.207578119391215</v>
      </c>
      <c r="AG44" s="8"/>
    </row>
    <row r="45" spans="1:39" x14ac:dyDescent="0.2">
      <c r="A45" s="23">
        <v>0.05</v>
      </c>
      <c r="B45" s="28">
        <f t="shared" si="6"/>
        <v>-74.19698250021014</v>
      </c>
      <c r="C45" s="1">
        <f t="shared" si="4"/>
        <v>-44.244271458734183</v>
      </c>
      <c r="D45" s="1">
        <f t="shared" si="4"/>
        <v>-41.949692213493442</v>
      </c>
      <c r="E45" s="1">
        <f t="shared" si="4"/>
        <v>-47.248353380142092</v>
      </c>
      <c r="F45" s="1">
        <f t="shared" si="4"/>
        <v>-41.919503392664865</v>
      </c>
      <c r="G45" s="1">
        <f t="shared" si="4"/>
        <v>-39.466821257022907</v>
      </c>
      <c r="H45" s="1">
        <f t="shared" si="4"/>
        <v>-36.930685577743539</v>
      </c>
      <c r="I45" s="1">
        <f t="shared" si="4"/>
        <v>-59.664127671479982</v>
      </c>
      <c r="J45" s="1">
        <f t="shared" si="4"/>
        <v>-77.048834596139017</v>
      </c>
      <c r="K45" s="1">
        <f t="shared" si="4"/>
        <v>-97.476247085215689</v>
      </c>
      <c r="L45" s="1">
        <f t="shared" si="4"/>
        <v>-105.70308264929911</v>
      </c>
      <c r="M45" s="1">
        <f t="shared" si="4"/>
        <v>-64.863264837498619</v>
      </c>
      <c r="N45" s="2">
        <f t="shared" si="4"/>
        <v>-488.50570166837207</v>
      </c>
      <c r="P45" s="157">
        <f t="shared" si="7"/>
        <v>0.05</v>
      </c>
      <c r="Q45" s="28">
        <f t="shared" si="8"/>
        <v>9.2034036357841362</v>
      </c>
      <c r="R45" s="1">
        <f t="shared" si="5"/>
        <v>14.025349769178252</v>
      </c>
      <c r="S45" s="1">
        <f t="shared" si="5"/>
        <v>16.773406694617435</v>
      </c>
      <c r="T45" s="1">
        <f t="shared" si="5"/>
        <v>17.696890585845175</v>
      </c>
      <c r="U45" s="1">
        <f t="shared" si="5"/>
        <v>15.065808456557724</v>
      </c>
      <c r="V45" s="1">
        <f t="shared" si="5"/>
        <v>12.790385883374114</v>
      </c>
      <c r="W45" s="1">
        <f t="shared" si="5"/>
        <v>11.172281031427769</v>
      </c>
      <c r="X45" s="1">
        <f t="shared" si="5"/>
        <v>8.6783305189700908</v>
      </c>
      <c r="Y45" s="1">
        <f t="shared" si="5"/>
        <v>6.3287416142715598</v>
      </c>
      <c r="Z45" s="1">
        <f t="shared" si="5"/>
        <v>4.3129409790301674</v>
      </c>
      <c r="AA45" s="1">
        <f t="shared" si="5"/>
        <v>3.4043177000867595</v>
      </c>
      <c r="AB45" s="2">
        <f t="shared" si="5"/>
        <v>6.7293778011711023</v>
      </c>
      <c r="AC45" s="2"/>
      <c r="AD45" s="8"/>
      <c r="AE45" s="23">
        <f t="shared" si="9"/>
        <v>0.05</v>
      </c>
      <c r="AF45" s="6">
        <f t="shared" si="10"/>
        <v>-28.049760288429603</v>
      </c>
      <c r="AG45" s="8"/>
    </row>
    <row r="46" spans="1:39" x14ac:dyDescent="0.2">
      <c r="A46" s="23">
        <v>0.06</v>
      </c>
      <c r="B46" s="28">
        <f t="shared" si="6"/>
        <v>-72.115629073664437</v>
      </c>
      <c r="C46" s="1">
        <f t="shared" si="4"/>
        <v>-43.547567207076568</v>
      </c>
      <c r="D46" s="1">
        <f t="shared" si="4"/>
        <v>-35.207292384649982</v>
      </c>
      <c r="E46" s="1">
        <f t="shared" si="4"/>
        <v>-46.874480471623514</v>
      </c>
      <c r="F46" s="1">
        <f t="shared" si="4"/>
        <v>-41.912162388827696</v>
      </c>
      <c r="G46" s="1">
        <f t="shared" si="4"/>
        <v>-38.704029884935615</v>
      </c>
      <c r="H46" s="1">
        <f t="shared" si="4"/>
        <v>-36.921530052655456</v>
      </c>
      <c r="I46" s="1">
        <f t="shared" si="4"/>
        <v>-59.357260382197978</v>
      </c>
      <c r="J46" s="1">
        <f t="shared" si="4"/>
        <v>-75.362293919694878</v>
      </c>
      <c r="K46" s="1">
        <f t="shared" si="4"/>
        <v>-96.203432238852898</v>
      </c>
      <c r="L46" s="1">
        <f t="shared" si="4"/>
        <v>-102.68375487575121</v>
      </c>
      <c r="M46" s="1">
        <f t="shared" si="4"/>
        <v>-61.448916815748326</v>
      </c>
      <c r="N46" s="2">
        <f t="shared" si="4"/>
        <v>-487.91593997778483</v>
      </c>
      <c r="P46" s="157">
        <f t="shared" si="7"/>
        <v>0.06</v>
      </c>
      <c r="Q46" s="28">
        <f t="shared" si="8"/>
        <v>9.6419276109714858</v>
      </c>
      <c r="R46" s="1">
        <f t="shared" si="5"/>
        <v>15.344053183709645</v>
      </c>
      <c r="S46" s="1">
        <f t="shared" si="5"/>
        <v>21.699688809305584</v>
      </c>
      <c r="T46" s="1">
        <f t="shared" si="5"/>
        <v>24.822312596754216</v>
      </c>
      <c r="U46" s="1">
        <f t="shared" si="5"/>
        <v>20.733287416411294</v>
      </c>
      <c r="V46" s="1">
        <f t="shared" si="5"/>
        <v>17.693188806791184</v>
      </c>
      <c r="W46" s="1">
        <f t="shared" si="5"/>
        <v>15.483639699233109</v>
      </c>
      <c r="X46" s="1">
        <f t="shared" si="5"/>
        <v>12.188709431959623</v>
      </c>
      <c r="Y46" s="1">
        <f t="shared" si="5"/>
        <v>8.469727992012368</v>
      </c>
      <c r="Z46" s="1">
        <f t="shared" si="5"/>
        <v>5.560558494044189</v>
      </c>
      <c r="AA46" s="1">
        <f t="shared" si="5"/>
        <v>3.9057111933356059</v>
      </c>
      <c r="AB46" s="2">
        <f t="shared" si="5"/>
        <v>6.9621708992574325</v>
      </c>
      <c r="AC46" s="2"/>
      <c r="AD46" s="8"/>
      <c r="AE46" s="23">
        <f t="shared" si="9"/>
        <v>0.06</v>
      </c>
      <c r="AF46" s="6">
        <f t="shared" si="10"/>
        <v>-27.891942457467991</v>
      </c>
      <c r="AG46" s="8"/>
    </row>
    <row r="47" spans="1:39" x14ac:dyDescent="0.2">
      <c r="A47" s="23">
        <v>7.0000000000000007E-2</v>
      </c>
      <c r="B47" s="28">
        <f t="shared" si="6"/>
        <v>-70.034275647118733</v>
      </c>
      <c r="C47" s="1">
        <f t="shared" si="4"/>
        <v>-42.850862955418954</v>
      </c>
      <c r="D47" s="1">
        <f t="shared" si="4"/>
        <v>-28.464892555806525</v>
      </c>
      <c r="E47" s="1">
        <f t="shared" si="4"/>
        <v>-46.500607563104936</v>
      </c>
      <c r="F47" s="1">
        <f t="shared" si="4"/>
        <v>-41.904821384990527</v>
      </c>
      <c r="G47" s="1">
        <f t="shared" si="4"/>
        <v>-37.941238512848315</v>
      </c>
      <c r="H47" s="1">
        <f t="shared" si="4"/>
        <v>-36.91237452756738</v>
      </c>
      <c r="I47" s="1">
        <f t="shared" si="4"/>
        <v>-59.050393092915975</v>
      </c>
      <c r="J47" s="1">
        <f t="shared" si="4"/>
        <v>-73.675753243250739</v>
      </c>
      <c r="K47" s="1">
        <f t="shared" si="4"/>
        <v>-94.930617392490092</v>
      </c>
      <c r="L47" s="1">
        <f t="shared" si="4"/>
        <v>-99.664427102203291</v>
      </c>
      <c r="M47" s="1">
        <f t="shared" si="4"/>
        <v>-58.034568793998034</v>
      </c>
      <c r="N47" s="2">
        <f t="shared" si="4"/>
        <v>-487.32617828719754</v>
      </c>
      <c r="P47" s="157">
        <f t="shared" si="7"/>
        <v>7.0000000000000007E-2</v>
      </c>
      <c r="Q47" s="28">
        <f t="shared" si="8"/>
        <v>10.080451586158835</v>
      </c>
      <c r="R47" s="1">
        <f t="shared" si="5"/>
        <v>16.662756598241039</v>
      </c>
      <c r="S47" s="1">
        <f t="shared" si="5"/>
        <v>26.625970923993734</v>
      </c>
      <c r="T47" s="1">
        <f t="shared" si="5"/>
        <v>31.94773460766325</v>
      </c>
      <c r="U47" s="1">
        <f t="shared" si="5"/>
        <v>26.400766376264869</v>
      </c>
      <c r="V47" s="1">
        <f t="shared" si="5"/>
        <v>22.595991730208254</v>
      </c>
      <c r="W47" s="1">
        <f t="shared" si="5"/>
        <v>19.794998367038446</v>
      </c>
      <c r="X47" s="1">
        <f t="shared" si="5"/>
        <v>15.699088344949157</v>
      </c>
      <c r="Y47" s="1">
        <f t="shared" si="5"/>
        <v>10.610714369753175</v>
      </c>
      <c r="Z47" s="1">
        <f t="shared" si="5"/>
        <v>6.8081760090582115</v>
      </c>
      <c r="AA47" s="1">
        <f t="shared" si="5"/>
        <v>4.4071046865844519</v>
      </c>
      <c r="AB47" s="2">
        <f t="shared" si="5"/>
        <v>7.1949639973437627</v>
      </c>
      <c r="AC47" s="2"/>
      <c r="AD47" s="8"/>
      <c r="AE47" s="23">
        <f t="shared" si="9"/>
        <v>7.0000000000000007E-2</v>
      </c>
      <c r="AF47" s="6">
        <f t="shared" si="10"/>
        <v>-27.734124626506379</v>
      </c>
      <c r="AG47" s="8"/>
    </row>
    <row r="48" spans="1:39" x14ac:dyDescent="0.2">
      <c r="A48" s="23">
        <v>0.08</v>
      </c>
      <c r="B48" s="28">
        <f t="shared" si="6"/>
        <v>-68.404207933949209</v>
      </c>
      <c r="C48" s="1">
        <f t="shared" si="4"/>
        <v>-41.178269589796486</v>
      </c>
      <c r="D48" s="1">
        <f t="shared" si="4"/>
        <v>-23.572548158768644</v>
      </c>
      <c r="E48" s="1">
        <f t="shared" si="4"/>
        <v>-46.087401421118635</v>
      </c>
      <c r="F48" s="1">
        <f t="shared" si="4"/>
        <v>-41.621004380045562</v>
      </c>
      <c r="G48" s="1">
        <f t="shared" si="4"/>
        <v>-37.305664518533476</v>
      </c>
      <c r="H48" s="1">
        <f t="shared" si="4"/>
        <v>-36.736962581997012</v>
      </c>
      <c r="I48" s="1">
        <f t="shared" si="4"/>
        <v>-58.529421066359589</v>
      </c>
      <c r="J48" s="1">
        <f t="shared" si="4"/>
        <v>-72.426522080225226</v>
      </c>
      <c r="K48" s="1">
        <f t="shared" si="4"/>
        <v>-93.816736516163843</v>
      </c>
      <c r="L48" s="1">
        <f t="shared" si="4"/>
        <v>-97.433892733166687</v>
      </c>
      <c r="M48" s="1">
        <f t="shared" si="4"/>
        <v>-55.538492910856519</v>
      </c>
      <c r="N48" s="2">
        <f t="shared" si="4"/>
        <v>-486.76511475950991</v>
      </c>
      <c r="P48" s="157">
        <f t="shared" si="7"/>
        <v>0.08</v>
      </c>
      <c r="Q48" s="28">
        <f t="shared" si="8"/>
        <v>10.385179932911546</v>
      </c>
      <c r="R48" s="1">
        <f t="shared" si="5"/>
        <v>18.447406258125518</v>
      </c>
      <c r="S48" s="1">
        <f t="shared" si="5"/>
        <v>31.556757793822964</v>
      </c>
      <c r="T48" s="1">
        <f t="shared" si="5"/>
        <v>36.988169228315769</v>
      </c>
      <c r="U48" s="1">
        <f t="shared" si="5"/>
        <v>30.355713084763103</v>
      </c>
      <c r="V48" s="1">
        <f t="shared" si="5"/>
        <v>26.012707492229264</v>
      </c>
      <c r="W48" s="1">
        <f t="shared" si="5"/>
        <v>22.812742872473763</v>
      </c>
      <c r="X48" s="1">
        <f t="shared" si="5"/>
        <v>18.167216626779812</v>
      </c>
      <c r="Y48" s="1">
        <f t="shared" si="5"/>
        <v>12.270830673751547</v>
      </c>
      <c r="Z48" s="1">
        <f t="shared" si="5"/>
        <v>7.8853089694561049</v>
      </c>
      <c r="AA48" s="1">
        <f t="shared" si="5"/>
        <v>4.9492258281753116</v>
      </c>
      <c r="AB48" s="2">
        <f t="shared" si="5"/>
        <v>7.4158662171853438</v>
      </c>
      <c r="AC48" s="2"/>
      <c r="AD48" s="8"/>
      <c r="AE48" s="23">
        <f t="shared" si="9"/>
        <v>0.08</v>
      </c>
      <c r="AF48" s="6">
        <f t="shared" si="10"/>
        <v>-27.621530226162918</v>
      </c>
      <c r="AG48" s="8"/>
    </row>
    <row r="49" spans="1:33" x14ac:dyDescent="0.2">
      <c r="A49" s="23">
        <v>0.09</v>
      </c>
      <c r="B49" s="28">
        <f t="shared" si="6"/>
        <v>-67.789533075876051</v>
      </c>
      <c r="C49" s="1">
        <f t="shared" si="4"/>
        <v>-37.309925717753103</v>
      </c>
      <c r="D49" s="1">
        <f t="shared" si="4"/>
        <v>-22.842828483293289</v>
      </c>
      <c r="E49" s="1">
        <f t="shared" si="4"/>
        <v>-45.585695503829946</v>
      </c>
      <c r="F49" s="1">
        <f t="shared" si="4"/>
        <v>-40.715116372608072</v>
      </c>
      <c r="G49" s="1">
        <f t="shared" si="4"/>
        <v>-36.956329624206653</v>
      </c>
      <c r="H49" s="1">
        <f t="shared" si="4"/>
        <v>-36.187473690341513</v>
      </c>
      <c r="I49" s="1">
        <f t="shared" si="4"/>
        <v>-57.526713380935831</v>
      </c>
      <c r="J49" s="1">
        <f t="shared" si="4"/>
        <v>-72.161237322391642</v>
      </c>
      <c r="K49" s="1">
        <f t="shared" si="4"/>
        <v>-93.060457072419837</v>
      </c>
      <c r="L49" s="1">
        <f t="shared" si="4"/>
        <v>-96.978143524280526</v>
      </c>
      <c r="M49" s="1">
        <f t="shared" si="4"/>
        <v>-55.108529339584742</v>
      </c>
      <c r="N49" s="2">
        <f t="shared" si="4"/>
        <v>-486.26862209834638</v>
      </c>
      <c r="P49" s="157">
        <f t="shared" si="7"/>
        <v>0.09</v>
      </c>
      <c r="Q49" s="28">
        <f t="shared" si="8"/>
        <v>10.388868115686318</v>
      </c>
      <c r="R49" s="1">
        <f t="shared" si="5"/>
        <v>21.280434970054451</v>
      </c>
      <c r="S49" s="1">
        <f t="shared" si="5"/>
        <v>36.497680362719635</v>
      </c>
      <c r="T49" s="1">
        <f t="shared" si="5"/>
        <v>37.337382220891165</v>
      </c>
      <c r="U49" s="1">
        <f t="shared" si="5"/>
        <v>30.457462227711865</v>
      </c>
      <c r="V49" s="1">
        <f t="shared" si="5"/>
        <v>26.085727141109182</v>
      </c>
      <c r="W49" s="1">
        <f t="shared" si="5"/>
        <v>22.919855512576557</v>
      </c>
      <c r="X49" s="1">
        <f t="shared" si="5"/>
        <v>18.290280988503017</v>
      </c>
      <c r="Y49" s="1">
        <f t="shared" si="5"/>
        <v>12.848989311829445</v>
      </c>
      <c r="Z49" s="1">
        <f t="shared" si="5"/>
        <v>8.5788516819677163</v>
      </c>
      <c r="AA49" s="1">
        <f t="shared" si="5"/>
        <v>5.5829841785357006</v>
      </c>
      <c r="AB49" s="2">
        <f t="shared" si="5"/>
        <v>7.6100139609762385</v>
      </c>
      <c r="AC49" s="2"/>
      <c r="AD49" s="8"/>
      <c r="AE49" s="23">
        <f t="shared" si="9"/>
        <v>0.09</v>
      </c>
      <c r="AF49" s="6">
        <f t="shared" si="10"/>
        <v>-27.610688544710289</v>
      </c>
      <c r="AG49" s="8"/>
    </row>
    <row r="50" spans="1:33" x14ac:dyDescent="0.2">
      <c r="A50" s="23">
        <v>0.1</v>
      </c>
      <c r="B50" s="28">
        <f t="shared" si="6"/>
        <v>-67.174858217802907</v>
      </c>
      <c r="C50" s="1">
        <f t="shared" si="4"/>
        <v>-33.44158184570972</v>
      </c>
      <c r="D50" s="1">
        <f t="shared" si="4"/>
        <v>-22.11310880781793</v>
      </c>
      <c r="E50" s="1">
        <f t="shared" si="4"/>
        <v>-45.083989586541264</v>
      </c>
      <c r="F50" s="1">
        <f t="shared" si="4"/>
        <v>-39.809228365170576</v>
      </c>
      <c r="G50" s="1">
        <f t="shared" si="4"/>
        <v>-36.60699472987983</v>
      </c>
      <c r="H50" s="1">
        <f t="shared" si="4"/>
        <v>-35.637984798686013</v>
      </c>
      <c r="I50" s="1">
        <f t="shared" si="4"/>
        <v>-56.524005695512081</v>
      </c>
      <c r="J50" s="1">
        <f t="shared" si="4"/>
        <v>-71.895952564558058</v>
      </c>
      <c r="K50" s="1">
        <f t="shared" si="4"/>
        <v>-92.304177628675831</v>
      </c>
      <c r="L50" s="1">
        <f t="shared" si="4"/>
        <v>-96.522394315394365</v>
      </c>
      <c r="M50" s="1">
        <f t="shared" si="4"/>
        <v>-54.678565768312964</v>
      </c>
      <c r="N50" s="2">
        <f t="shared" si="4"/>
        <v>-485.7721294371828</v>
      </c>
      <c r="P50" s="157">
        <f t="shared" si="7"/>
        <v>0.1</v>
      </c>
      <c r="Q50" s="28">
        <f t="shared" si="8"/>
        <v>10.392556298461091</v>
      </c>
      <c r="R50" s="1">
        <f t="shared" si="5"/>
        <v>24.113463681983387</v>
      </c>
      <c r="S50" s="1">
        <f t="shared" si="5"/>
        <v>41.438602931616316</v>
      </c>
      <c r="T50" s="1">
        <f t="shared" si="5"/>
        <v>37.686595213466553</v>
      </c>
      <c r="U50" s="1">
        <f t="shared" si="5"/>
        <v>30.559211370660623</v>
      </c>
      <c r="V50" s="1">
        <f t="shared" si="5"/>
        <v>26.158746789989099</v>
      </c>
      <c r="W50" s="1">
        <f t="shared" si="5"/>
        <v>23.026968152679348</v>
      </c>
      <c r="X50" s="1">
        <f t="shared" si="5"/>
        <v>18.413345350226219</v>
      </c>
      <c r="Y50" s="1">
        <f t="shared" si="5"/>
        <v>13.427147949907344</v>
      </c>
      <c r="Z50" s="1">
        <f t="shared" si="5"/>
        <v>9.2723943944793277</v>
      </c>
      <c r="AA50" s="1">
        <f t="shared" si="5"/>
        <v>6.2167425288960905</v>
      </c>
      <c r="AB50" s="2">
        <f t="shared" si="5"/>
        <v>7.8041617047671341</v>
      </c>
      <c r="AC50" s="2"/>
      <c r="AD50" s="8"/>
      <c r="AE50" s="23">
        <f t="shared" si="9"/>
        <v>0.1</v>
      </c>
      <c r="AF50" s="6">
        <f t="shared" si="10"/>
        <v>-27.59984686325766</v>
      </c>
      <c r="AG50" s="8"/>
    </row>
    <row r="51" spans="1:33" x14ac:dyDescent="0.2">
      <c r="A51" s="23">
        <v>0.11</v>
      </c>
      <c r="B51" s="28">
        <f t="shared" si="6"/>
        <v>-66.560183359729749</v>
      </c>
      <c r="C51" s="1">
        <f t="shared" si="4"/>
        <v>-29.573237973666345</v>
      </c>
      <c r="D51" s="1">
        <f t="shared" si="4"/>
        <v>-21.383389132342572</v>
      </c>
      <c r="E51" s="1">
        <f t="shared" si="4"/>
        <v>-44.582283669252583</v>
      </c>
      <c r="F51" s="1">
        <f t="shared" si="4"/>
        <v>-38.903340357733079</v>
      </c>
      <c r="G51" s="1">
        <f t="shared" si="4"/>
        <v>-36.257659835553007</v>
      </c>
      <c r="H51" s="1">
        <f t="shared" si="4"/>
        <v>-35.088495907030513</v>
      </c>
      <c r="I51" s="1">
        <f t="shared" si="4"/>
        <v>-55.521298010088323</v>
      </c>
      <c r="J51" s="1">
        <f t="shared" si="4"/>
        <v>-71.63066780672446</v>
      </c>
      <c r="K51" s="1">
        <f t="shared" si="4"/>
        <v>-91.54789818493181</v>
      </c>
      <c r="L51" s="1">
        <f t="shared" si="4"/>
        <v>-96.06664510650819</v>
      </c>
      <c r="M51" s="1">
        <f t="shared" si="4"/>
        <v>-54.248602197041194</v>
      </c>
      <c r="N51" s="2">
        <f t="shared" si="4"/>
        <v>-485.27563677601927</v>
      </c>
      <c r="P51" s="157">
        <f t="shared" si="7"/>
        <v>0.11</v>
      </c>
      <c r="Q51" s="28">
        <f t="shared" si="8"/>
        <v>10.396244481235865</v>
      </c>
      <c r="R51" s="1">
        <f t="shared" si="5"/>
        <v>26.946492393912315</v>
      </c>
      <c r="S51" s="1">
        <f t="shared" si="5"/>
        <v>46.379525500512983</v>
      </c>
      <c r="T51" s="1">
        <f t="shared" si="5"/>
        <v>38.035808206041942</v>
      </c>
      <c r="U51" s="1">
        <f t="shared" si="5"/>
        <v>30.660960513609385</v>
      </c>
      <c r="V51" s="1">
        <f t="shared" si="5"/>
        <v>26.231766438869016</v>
      </c>
      <c r="W51" s="1">
        <f t="shared" si="5"/>
        <v>23.134080792782139</v>
      </c>
      <c r="X51" s="1">
        <f t="shared" si="5"/>
        <v>18.536409711949421</v>
      </c>
      <c r="Y51" s="1">
        <f t="shared" si="5"/>
        <v>14.00530658798524</v>
      </c>
      <c r="Z51" s="1">
        <f t="shared" si="5"/>
        <v>9.9659371069909373</v>
      </c>
      <c r="AA51" s="1">
        <f t="shared" si="5"/>
        <v>6.8505008792564794</v>
      </c>
      <c r="AB51" s="2">
        <f t="shared" si="5"/>
        <v>7.9983094485580288</v>
      </c>
      <c r="AC51" s="2"/>
      <c r="AD51" s="8"/>
      <c r="AE51" s="23">
        <f t="shared" si="9"/>
        <v>0.11</v>
      </c>
      <c r="AF51" s="6">
        <f t="shared" si="10"/>
        <v>-27.589005181805032</v>
      </c>
      <c r="AG51" s="8"/>
    </row>
    <row r="52" spans="1:33" x14ac:dyDescent="0.2">
      <c r="A52" s="23">
        <v>0.12</v>
      </c>
      <c r="B52" s="28">
        <f t="shared" si="6"/>
        <v>-63.539457622601361</v>
      </c>
      <c r="C52" s="1">
        <f t="shared" si="4"/>
        <v>-26.55123567360457</v>
      </c>
      <c r="D52" s="1">
        <f t="shared" si="4"/>
        <v>-20.153204916189296</v>
      </c>
      <c r="E52" s="1">
        <f t="shared" si="4"/>
        <v>-43.933214118378217</v>
      </c>
      <c r="F52" s="1">
        <f t="shared" si="4"/>
        <v>-38.337984563842376</v>
      </c>
      <c r="G52" s="1">
        <f t="shared" si="4"/>
        <v>-36.047833462639311</v>
      </c>
      <c r="H52" s="1">
        <f t="shared" si="4"/>
        <v>-34.090308987989715</v>
      </c>
      <c r="I52" s="1">
        <f t="shared" si="4"/>
        <v>-54.502436938109916</v>
      </c>
      <c r="J52" s="1">
        <f t="shared" si="4"/>
        <v>-71.475855318072448</v>
      </c>
      <c r="K52" s="1">
        <f t="shared" si="4"/>
        <v>-90.450557257767315</v>
      </c>
      <c r="L52" s="1">
        <f t="shared" si="4"/>
        <v>-95.776063686576549</v>
      </c>
      <c r="M52" s="1">
        <f t="shared" si="4"/>
        <v>-53.566044366552298</v>
      </c>
      <c r="N52" s="2">
        <f t="shared" si="4"/>
        <v>-483.44379535559005</v>
      </c>
      <c r="P52" s="157">
        <f t="shared" si="7"/>
        <v>0.12</v>
      </c>
      <c r="Q52" s="28">
        <f t="shared" si="8"/>
        <v>10.659621102027439</v>
      </c>
      <c r="R52" s="1">
        <f t="shared" si="5"/>
        <v>28.488142794748288</v>
      </c>
      <c r="S52" s="1">
        <f t="shared" si="5"/>
        <v>49.216360829179237</v>
      </c>
      <c r="T52" s="1">
        <f t="shared" si="5"/>
        <v>39.209051872092544</v>
      </c>
      <c r="U52" s="1">
        <f t="shared" si="5"/>
        <v>31.376908065551596</v>
      </c>
      <c r="V52" s="1">
        <f t="shared" si="5"/>
        <v>26.638796091132217</v>
      </c>
      <c r="W52" s="1">
        <f t="shared" si="5"/>
        <v>23.444256187351552</v>
      </c>
      <c r="X52" s="1">
        <f t="shared" si="5"/>
        <v>18.778673573965214</v>
      </c>
      <c r="Y52" s="1">
        <f t="shared" si="5"/>
        <v>14.364490583427914</v>
      </c>
      <c r="Z52" s="1">
        <f t="shared" si="5"/>
        <v>10.480576552222404</v>
      </c>
      <c r="AA52" s="1">
        <f t="shared" si="5"/>
        <v>7.2470462367324791</v>
      </c>
      <c r="AB52" s="2">
        <f t="shared" si="5"/>
        <v>8.2090982308380998</v>
      </c>
      <c r="AC52" s="2"/>
      <c r="AD52" s="8"/>
      <c r="AE52" s="23">
        <f t="shared" si="9"/>
        <v>0.12</v>
      </c>
      <c r="AF52" s="6">
        <f t="shared" si="10"/>
        <v>-27.578833599492025</v>
      </c>
      <c r="AG52" s="8"/>
    </row>
    <row r="53" spans="1:33" x14ac:dyDescent="0.2">
      <c r="A53" s="23">
        <v>0.13</v>
      </c>
      <c r="B53" s="28">
        <f t="shared" si="6"/>
        <v>-57.711672526575214</v>
      </c>
      <c r="C53" s="1">
        <f t="shared" si="4"/>
        <v>-24.516631874188011</v>
      </c>
      <c r="D53" s="1">
        <f t="shared" si="4"/>
        <v>-18.339145402578453</v>
      </c>
      <c r="E53" s="1">
        <f t="shared" si="4"/>
        <v>-43.112220328320554</v>
      </c>
      <c r="F53" s="1">
        <f t="shared" si="4"/>
        <v>-38.169916352422923</v>
      </c>
      <c r="G53" s="1">
        <f t="shared" si="4"/>
        <v>-36.000767031374266</v>
      </c>
      <c r="H53" s="1">
        <f t="shared" si="4"/>
        <v>-32.568641036999409</v>
      </c>
      <c r="I53" s="1">
        <f t="shared" si="4"/>
        <v>-53.464730248484422</v>
      </c>
      <c r="J53" s="1">
        <f t="shared" si="4"/>
        <v>-71.449927143465572</v>
      </c>
      <c r="K53" s="1">
        <f t="shared" si="4"/>
        <v>-88.95531126661227</v>
      </c>
      <c r="L53" s="1">
        <f t="shared" si="4"/>
        <v>-95.678178020425165</v>
      </c>
      <c r="M53" s="1">
        <f t="shared" si="4"/>
        <v>-52.588793233643422</v>
      </c>
      <c r="N53" s="2">
        <f t="shared" si="4"/>
        <v>-480.05404704935086</v>
      </c>
      <c r="P53" s="157">
        <f t="shared" si="7"/>
        <v>0.13</v>
      </c>
      <c r="Q53" s="28">
        <f t="shared" si="8"/>
        <v>11.225967567171944</v>
      </c>
      <c r="R53" s="1">
        <f t="shared" si="5"/>
        <v>28.523185165975804</v>
      </c>
      <c r="S53" s="1">
        <f t="shared" si="5"/>
        <v>49.598427710909995</v>
      </c>
      <c r="T53" s="1">
        <f t="shared" si="5"/>
        <v>41.343664657197543</v>
      </c>
      <c r="U53" s="1">
        <f t="shared" si="5"/>
        <v>32.809420427986161</v>
      </c>
      <c r="V53" s="1">
        <f t="shared" si="5"/>
        <v>27.435504080675912</v>
      </c>
      <c r="W53" s="1">
        <f t="shared" si="5"/>
        <v>23.991338128798688</v>
      </c>
      <c r="X53" s="1">
        <f t="shared" si="5"/>
        <v>19.160003519655692</v>
      </c>
      <c r="Y53" s="1">
        <f t="shared" si="5"/>
        <v>14.468204162462824</v>
      </c>
      <c r="Z53" s="1">
        <f t="shared" si="5"/>
        <v>10.786495518960363</v>
      </c>
      <c r="AA53" s="1">
        <f t="shared" si="5"/>
        <v>7.3668431025100238</v>
      </c>
      <c r="AB53" s="2">
        <f t="shared" si="5"/>
        <v>8.4393015580222102</v>
      </c>
      <c r="AC53" s="2"/>
      <c r="AD53" s="8"/>
      <c r="AE53" s="23">
        <f t="shared" si="9"/>
        <v>0.13</v>
      </c>
      <c r="AF53" s="6">
        <f t="shared" si="10"/>
        <v>-27.569443799508576</v>
      </c>
      <c r="AG53" s="8"/>
    </row>
    <row r="54" spans="1:33" x14ac:dyDescent="0.2">
      <c r="A54" s="23">
        <v>0.14000000000000001</v>
      </c>
      <c r="B54" s="28">
        <f t="shared" si="6"/>
        <v>-51.883887430549052</v>
      </c>
      <c r="C54" s="1">
        <f t="shared" si="4"/>
        <v>-22.482028074771449</v>
      </c>
      <c r="D54" s="1">
        <f t="shared" si="4"/>
        <v>-16.525085888967602</v>
      </c>
      <c r="E54" s="1">
        <f t="shared" si="4"/>
        <v>-42.291226538262897</v>
      </c>
      <c r="F54" s="1">
        <f t="shared" si="4"/>
        <v>-38.001848141003478</v>
      </c>
      <c r="G54" s="1">
        <f t="shared" si="4"/>
        <v>-35.953700600109222</v>
      </c>
      <c r="H54" s="1">
        <f t="shared" si="4"/>
        <v>-31.046973086009096</v>
      </c>
      <c r="I54" s="1">
        <f t="shared" si="4"/>
        <v>-52.427023558858927</v>
      </c>
      <c r="J54" s="1">
        <f t="shared" si="4"/>
        <v>-71.423998968858697</v>
      </c>
      <c r="K54" s="1">
        <f t="shared" si="4"/>
        <v>-87.460065275457197</v>
      </c>
      <c r="L54" s="1">
        <f t="shared" si="4"/>
        <v>-95.58029235427378</v>
      </c>
      <c r="M54" s="1">
        <f t="shared" si="4"/>
        <v>-51.611542100734553</v>
      </c>
      <c r="N54" s="2">
        <f t="shared" si="4"/>
        <v>-476.66429874311166</v>
      </c>
      <c r="P54" s="157">
        <f t="shared" si="7"/>
        <v>0.14000000000000001</v>
      </c>
      <c r="Q54" s="28">
        <f t="shared" si="8"/>
        <v>11.792314032316451</v>
      </c>
      <c r="R54" s="1">
        <f t="shared" si="5"/>
        <v>28.558227537203322</v>
      </c>
      <c r="S54" s="1">
        <f t="shared" si="5"/>
        <v>49.980494592640746</v>
      </c>
      <c r="T54" s="1">
        <f t="shared" si="5"/>
        <v>43.478277442302556</v>
      </c>
      <c r="U54" s="1">
        <f t="shared" si="5"/>
        <v>34.241932790420734</v>
      </c>
      <c r="V54" s="1">
        <f t="shared" si="5"/>
        <v>28.232212070219607</v>
      </c>
      <c r="W54" s="1">
        <f t="shared" si="5"/>
        <v>24.538420070245827</v>
      </c>
      <c r="X54" s="1">
        <f t="shared" si="5"/>
        <v>19.54133346534617</v>
      </c>
      <c r="Y54" s="1">
        <f t="shared" si="5"/>
        <v>14.571917741497733</v>
      </c>
      <c r="Z54" s="1">
        <f t="shared" si="5"/>
        <v>11.092414485698326</v>
      </c>
      <c r="AA54" s="1">
        <f t="shared" si="5"/>
        <v>7.4866399682875686</v>
      </c>
      <c r="AB54" s="2">
        <f t="shared" si="5"/>
        <v>8.6695048852063206</v>
      </c>
      <c r="AC54" s="2"/>
      <c r="AD54" s="8"/>
      <c r="AE54" s="23">
        <f t="shared" si="9"/>
        <v>0.14000000000000001</v>
      </c>
      <c r="AF54" s="6">
        <f t="shared" si="10"/>
        <v>-27.560053999525131</v>
      </c>
      <c r="AG54" s="8"/>
    </row>
    <row r="55" spans="1:33" x14ac:dyDescent="0.2">
      <c r="A55" s="23">
        <v>0.15</v>
      </c>
      <c r="B55" s="28">
        <f t="shared" si="6"/>
        <v>-46.056102334522905</v>
      </c>
      <c r="C55" s="1">
        <f t="shared" si="4"/>
        <v>-20.447424275354891</v>
      </c>
      <c r="D55" s="1">
        <f t="shared" si="4"/>
        <v>-14.711026375356761</v>
      </c>
      <c r="E55" s="1">
        <f t="shared" si="4"/>
        <v>-41.470232748205234</v>
      </c>
      <c r="F55" s="1">
        <f t="shared" si="4"/>
        <v>-37.833779929584026</v>
      </c>
      <c r="G55" s="1">
        <f t="shared" si="4"/>
        <v>-35.906634168844178</v>
      </c>
      <c r="H55" s="1">
        <f t="shared" si="4"/>
        <v>-29.52530513501879</v>
      </c>
      <c r="I55" s="1">
        <f t="shared" si="4"/>
        <v>-51.389316869233433</v>
      </c>
      <c r="J55" s="1">
        <f t="shared" si="4"/>
        <v>-71.398070794251836</v>
      </c>
      <c r="K55" s="1">
        <f t="shared" si="4"/>
        <v>-85.964819284302138</v>
      </c>
      <c r="L55" s="1">
        <f t="shared" si="4"/>
        <v>-95.48240668812241</v>
      </c>
      <c r="M55" s="1">
        <f t="shared" si="4"/>
        <v>-50.634290967825685</v>
      </c>
      <c r="N55" s="2">
        <f t="shared" si="4"/>
        <v>-473.27455043687246</v>
      </c>
      <c r="P55" s="157">
        <f t="shared" si="7"/>
        <v>0.15</v>
      </c>
      <c r="Q55" s="28">
        <f t="shared" si="8"/>
        <v>12.358660497460956</v>
      </c>
      <c r="R55" s="1">
        <f t="shared" si="5"/>
        <v>28.593269908430837</v>
      </c>
      <c r="S55" s="1">
        <f t="shared" si="5"/>
        <v>50.362561474371503</v>
      </c>
      <c r="T55" s="1">
        <f t="shared" si="5"/>
        <v>45.612890227407554</v>
      </c>
      <c r="U55" s="1">
        <f t="shared" si="5"/>
        <v>35.674445152855299</v>
      </c>
      <c r="V55" s="1">
        <f t="shared" si="5"/>
        <v>29.028920059763301</v>
      </c>
      <c r="W55" s="1">
        <f t="shared" si="5"/>
        <v>25.085502011692959</v>
      </c>
      <c r="X55" s="1">
        <f t="shared" si="5"/>
        <v>19.922663411036648</v>
      </c>
      <c r="Y55" s="1">
        <f t="shared" si="5"/>
        <v>14.675631320532645</v>
      </c>
      <c r="Z55" s="1">
        <f t="shared" si="5"/>
        <v>11.398333452436287</v>
      </c>
      <c r="AA55" s="1">
        <f t="shared" si="5"/>
        <v>7.6064368340651134</v>
      </c>
      <c r="AB55" s="2">
        <f t="shared" si="5"/>
        <v>8.899708212390431</v>
      </c>
      <c r="AC55" s="2"/>
      <c r="AD55" s="8"/>
      <c r="AE55" s="23">
        <f t="shared" si="9"/>
        <v>0.15</v>
      </c>
      <c r="AF55" s="6">
        <f t="shared" si="10"/>
        <v>-27.550664199541686</v>
      </c>
      <c r="AG55" s="8"/>
    </row>
    <row r="56" spans="1:33" x14ac:dyDescent="0.2">
      <c r="A56" s="23">
        <v>0.16</v>
      </c>
      <c r="B56" s="28">
        <f t="shared" si="6"/>
        <v>-42.784638827131957</v>
      </c>
      <c r="C56" s="1">
        <f t="shared" si="4"/>
        <v>-18.204498953159732</v>
      </c>
      <c r="D56" s="1">
        <f t="shared" si="4"/>
        <v>-13.520248150146427</v>
      </c>
      <c r="E56" s="1">
        <f t="shared" si="4"/>
        <v>-39.94832578166114</v>
      </c>
      <c r="F56" s="1">
        <f t="shared" si="4"/>
        <v>-37.759105653393625</v>
      </c>
      <c r="G56" s="1">
        <f t="shared" si="4"/>
        <v>-35.433658729577417</v>
      </c>
      <c r="H56" s="1">
        <f t="shared" si="4"/>
        <v>-28.760437604542314</v>
      </c>
      <c r="I56" s="1">
        <f t="shared" si="4"/>
        <v>-50.94078875631655</v>
      </c>
      <c r="J56" s="1">
        <f t="shared" si="4"/>
        <v>-70.982345519898971</v>
      </c>
      <c r="K56" s="1">
        <f t="shared" si="4"/>
        <v>-85.204854851839698</v>
      </c>
      <c r="L56" s="1">
        <f t="shared" si="4"/>
        <v>-95.152889856875845</v>
      </c>
      <c r="M56" s="1">
        <f t="shared" si="4"/>
        <v>-49.873711221846385</v>
      </c>
      <c r="N56" s="2">
        <f t="shared" si="4"/>
        <v>-471.82337952038034</v>
      </c>
      <c r="P56" s="157">
        <f t="shared" si="7"/>
        <v>0.16</v>
      </c>
      <c r="Q56" s="28">
        <f t="shared" si="8"/>
        <v>12.623025420918431</v>
      </c>
      <c r="R56" s="1">
        <f t="shared" si="5"/>
        <v>31.082703645948065</v>
      </c>
      <c r="S56" s="1">
        <f t="shared" si="5"/>
        <v>51.140390183575896</v>
      </c>
      <c r="T56" s="1">
        <f t="shared" si="5"/>
        <v>46.640179693318423</v>
      </c>
      <c r="U56" s="1">
        <f t="shared" si="5"/>
        <v>36.823837935059032</v>
      </c>
      <c r="V56" s="1">
        <f t="shared" si="5"/>
        <v>29.714966591178523</v>
      </c>
      <c r="W56" s="1">
        <f t="shared" si="5"/>
        <v>25.629251039755552</v>
      </c>
      <c r="X56" s="1">
        <f t="shared" si="5"/>
        <v>20.194235585126577</v>
      </c>
      <c r="Y56" s="1">
        <f t="shared" si="5"/>
        <v>14.809782804876448</v>
      </c>
      <c r="Z56" s="1">
        <f t="shared" si="5"/>
        <v>11.528498026274395</v>
      </c>
      <c r="AA56" s="1">
        <f t="shared" si="5"/>
        <v>7.6569890641479716</v>
      </c>
      <c r="AB56" s="2">
        <f t="shared" si="5"/>
        <v>9.0854315777218826</v>
      </c>
      <c r="AC56" s="2"/>
      <c r="AD56" s="8"/>
      <c r="AE56" s="23">
        <f t="shared" si="9"/>
        <v>0.16</v>
      </c>
      <c r="AF56" s="6">
        <f t="shared" si="10"/>
        <v>-27.486396055230248</v>
      </c>
      <c r="AG56" s="8"/>
    </row>
    <row r="57" spans="1:33" x14ac:dyDescent="0.2">
      <c r="A57" s="23">
        <v>0.17</v>
      </c>
      <c r="B57" s="28">
        <f t="shared" si="6"/>
        <v>-41.110876312638005</v>
      </c>
      <c r="C57" s="1">
        <f t="shared" si="6"/>
        <v>-15.831372679227952</v>
      </c>
      <c r="D57" s="1">
        <f t="shared" si="6"/>
        <v>-12.71902073018641</v>
      </c>
      <c r="E57" s="1">
        <f t="shared" si="6"/>
        <v>-37.988348079813029</v>
      </c>
      <c r="F57" s="1">
        <f t="shared" si="6"/>
        <v>-37.742802586721375</v>
      </c>
      <c r="G57" s="1">
        <f t="shared" si="6"/>
        <v>-34.694490160309584</v>
      </c>
      <c r="H57" s="1">
        <f t="shared" si="6"/>
        <v>-28.46857033688698</v>
      </c>
      <c r="I57" s="1">
        <f t="shared" si="6"/>
        <v>-50.860497253842539</v>
      </c>
      <c r="J57" s="1">
        <f t="shared" si="6"/>
        <v>-70.322997058204848</v>
      </c>
      <c r="K57" s="1">
        <f t="shared" si="6"/>
        <v>-84.904441393560148</v>
      </c>
      <c r="L57" s="1">
        <f t="shared" si="6"/>
        <v>-94.678603547444794</v>
      </c>
      <c r="M57" s="1">
        <f t="shared" si="6"/>
        <v>-49.248551092698072</v>
      </c>
      <c r="N57" s="2">
        <f t="shared" si="6"/>
        <v>-471.58381947248012</v>
      </c>
      <c r="P57" s="157">
        <f t="shared" si="7"/>
        <v>0.17</v>
      </c>
      <c r="Q57" s="28">
        <f t="shared" si="8"/>
        <v>12.698651880821512</v>
      </c>
      <c r="R57" s="1">
        <f t="shared" si="8"/>
        <v>35.106131987396353</v>
      </c>
      <c r="S57" s="1">
        <f t="shared" si="8"/>
        <v>52.165570034951315</v>
      </c>
      <c r="T57" s="1">
        <f t="shared" si="8"/>
        <v>46.975392084732952</v>
      </c>
      <c r="U57" s="1">
        <f t="shared" si="8"/>
        <v>37.796280979618494</v>
      </c>
      <c r="V57" s="1">
        <f t="shared" si="8"/>
        <v>30.331849711263455</v>
      </c>
      <c r="W57" s="1">
        <f t="shared" si="8"/>
        <v>26.170916996952801</v>
      </c>
      <c r="X57" s="1">
        <f t="shared" si="8"/>
        <v>20.397209151966162</v>
      </c>
      <c r="Y57" s="1">
        <f t="shared" si="8"/>
        <v>14.962957980038309</v>
      </c>
      <c r="Z57" s="1">
        <f t="shared" si="8"/>
        <v>11.548816104550099</v>
      </c>
      <c r="AA57" s="1">
        <f t="shared" si="8"/>
        <v>7.6642633969216529</v>
      </c>
      <c r="AB57" s="2">
        <f t="shared" si="8"/>
        <v>9.2433549668954225</v>
      </c>
      <c r="AC57" s="2"/>
      <c r="AD57" s="8"/>
      <c r="AE57" s="23">
        <f t="shared" si="9"/>
        <v>0.17</v>
      </c>
      <c r="AF57" s="6">
        <f t="shared" si="10"/>
        <v>-27.387828945713814</v>
      </c>
      <c r="AG57" s="8"/>
    </row>
    <row r="58" spans="1:33" x14ac:dyDescent="0.2">
      <c r="A58" s="23">
        <v>0.18</v>
      </c>
      <c r="B58" s="28">
        <f t="shared" si="6"/>
        <v>-39.437113798144054</v>
      </c>
      <c r="C58" s="1">
        <f t="shared" si="6"/>
        <v>-13.458246405296171</v>
      </c>
      <c r="D58" s="1">
        <f t="shared" si="6"/>
        <v>-11.91779331022639</v>
      </c>
      <c r="E58" s="1">
        <f t="shared" si="6"/>
        <v>-36.028370377964912</v>
      </c>
      <c r="F58" s="1">
        <f t="shared" si="6"/>
        <v>-37.726499520049131</v>
      </c>
      <c r="G58" s="1">
        <f t="shared" si="6"/>
        <v>-33.955321591041759</v>
      </c>
      <c r="H58" s="1">
        <f t="shared" si="6"/>
        <v>-28.176703069231646</v>
      </c>
      <c r="I58" s="1">
        <f t="shared" si="6"/>
        <v>-50.780205751368527</v>
      </c>
      <c r="J58" s="1">
        <f t="shared" si="6"/>
        <v>-69.66364859651074</v>
      </c>
      <c r="K58" s="1">
        <f t="shared" si="6"/>
        <v>-84.604027935280584</v>
      </c>
      <c r="L58" s="1">
        <f t="shared" si="6"/>
        <v>-94.204317238013743</v>
      </c>
      <c r="M58" s="1">
        <f t="shared" si="6"/>
        <v>-48.623390963549753</v>
      </c>
      <c r="N58" s="2">
        <f t="shared" si="6"/>
        <v>-471.34425942457989</v>
      </c>
      <c r="P58" s="157">
        <f t="shared" si="7"/>
        <v>0.18</v>
      </c>
      <c r="Q58" s="28">
        <f t="shared" si="8"/>
        <v>12.774278340724594</v>
      </c>
      <c r="R58" s="1">
        <f t="shared" si="8"/>
        <v>39.129560328844633</v>
      </c>
      <c r="S58" s="1">
        <f t="shared" si="8"/>
        <v>53.190749886326735</v>
      </c>
      <c r="T58" s="1">
        <f t="shared" si="8"/>
        <v>47.310604476147489</v>
      </c>
      <c r="U58" s="1">
        <f t="shared" si="8"/>
        <v>38.768724024177956</v>
      </c>
      <c r="V58" s="1">
        <f t="shared" si="8"/>
        <v>30.948732831348387</v>
      </c>
      <c r="W58" s="1">
        <f t="shared" si="8"/>
        <v>26.712582954150051</v>
      </c>
      <c r="X58" s="1">
        <f t="shared" si="8"/>
        <v>20.600182718805748</v>
      </c>
      <c r="Y58" s="1">
        <f t="shared" si="8"/>
        <v>15.116133155200171</v>
      </c>
      <c r="Z58" s="1">
        <f t="shared" si="8"/>
        <v>11.569134182825801</v>
      </c>
      <c r="AA58" s="1">
        <f t="shared" si="8"/>
        <v>7.6715377296953333</v>
      </c>
      <c r="AB58" s="2">
        <f t="shared" si="8"/>
        <v>9.4012783560689606</v>
      </c>
      <c r="AC58" s="2"/>
      <c r="AD58" s="8"/>
      <c r="AE58" s="23">
        <f t="shared" si="9"/>
        <v>0.18</v>
      </c>
      <c r="AF58" s="6">
        <f t="shared" si="10"/>
        <v>-27.28926183619738</v>
      </c>
      <c r="AG58" s="8"/>
    </row>
    <row r="59" spans="1:33" x14ac:dyDescent="0.2">
      <c r="A59" s="23">
        <v>0.19</v>
      </c>
      <c r="B59" s="28">
        <f t="shared" si="6"/>
        <v>-37.763351283650096</v>
      </c>
      <c r="C59" s="1">
        <f t="shared" si="6"/>
        <v>-11.085120131364382</v>
      </c>
      <c r="D59" s="1">
        <f t="shared" si="6"/>
        <v>-11.11656589026637</v>
      </c>
      <c r="E59" s="1">
        <f t="shared" si="6"/>
        <v>-34.068392676116794</v>
      </c>
      <c r="F59" s="1">
        <f t="shared" si="6"/>
        <v>-37.710196453376881</v>
      </c>
      <c r="G59" s="1">
        <f t="shared" si="6"/>
        <v>-33.216153021773927</v>
      </c>
      <c r="H59" s="1">
        <f t="shared" si="6"/>
        <v>-27.884835801576312</v>
      </c>
      <c r="I59" s="1">
        <f t="shared" si="6"/>
        <v>-50.699914248894515</v>
      </c>
      <c r="J59" s="1">
        <f t="shared" si="6"/>
        <v>-69.004300134816617</v>
      </c>
      <c r="K59" s="1">
        <f t="shared" si="6"/>
        <v>-84.303614477001034</v>
      </c>
      <c r="L59" s="1">
        <f t="shared" si="6"/>
        <v>-93.730030928582693</v>
      </c>
      <c r="M59" s="1">
        <f t="shared" si="6"/>
        <v>-47.99823083440144</v>
      </c>
      <c r="N59" s="2">
        <f t="shared" si="6"/>
        <v>-471.10469937667972</v>
      </c>
      <c r="P59" s="157">
        <f t="shared" si="7"/>
        <v>0.19</v>
      </c>
      <c r="Q59" s="28">
        <f t="shared" si="8"/>
        <v>12.849904800627675</v>
      </c>
      <c r="R59" s="1">
        <f t="shared" si="8"/>
        <v>43.152988670292942</v>
      </c>
      <c r="S59" s="1">
        <f t="shared" si="8"/>
        <v>54.215929737702155</v>
      </c>
      <c r="T59" s="1">
        <f t="shared" si="8"/>
        <v>47.645816867562019</v>
      </c>
      <c r="U59" s="1">
        <f t="shared" si="8"/>
        <v>39.741167068737425</v>
      </c>
      <c r="V59" s="1">
        <f t="shared" si="8"/>
        <v>31.565615951433319</v>
      </c>
      <c r="W59" s="1">
        <f t="shared" si="8"/>
        <v>27.254248911347304</v>
      </c>
      <c r="X59" s="1">
        <f t="shared" si="8"/>
        <v>20.803156285645336</v>
      </c>
      <c r="Y59" s="1">
        <f t="shared" si="8"/>
        <v>15.269308330362032</v>
      </c>
      <c r="Z59" s="1">
        <f t="shared" si="8"/>
        <v>11.589452261101505</v>
      </c>
      <c r="AA59" s="1">
        <f t="shared" si="8"/>
        <v>7.6788120624690137</v>
      </c>
      <c r="AB59" s="2">
        <f t="shared" si="8"/>
        <v>9.5592017452425004</v>
      </c>
      <c r="AC59" s="2"/>
      <c r="AD59" s="8"/>
      <c r="AE59" s="23">
        <f t="shared" si="9"/>
        <v>0.19</v>
      </c>
      <c r="AF59" s="6">
        <f t="shared" si="10"/>
        <v>-27.190694726680945</v>
      </c>
      <c r="AG59" s="8"/>
    </row>
    <row r="60" spans="1:33" x14ac:dyDescent="0.2">
      <c r="A60" s="23">
        <v>0.2</v>
      </c>
      <c r="B60" s="28">
        <f t="shared" si="6"/>
        <v>-36.486279585595916</v>
      </c>
      <c r="C60" s="1">
        <f t="shared" si="6"/>
        <v>-10.182656013353306</v>
      </c>
      <c r="D60" s="1">
        <f t="shared" si="6"/>
        <v>-10.624561428372246</v>
      </c>
      <c r="E60" s="1">
        <f t="shared" si="6"/>
        <v>-33.17632666568921</v>
      </c>
      <c r="F60" s="1">
        <f t="shared" si="6"/>
        <v>-37.07479839275134</v>
      </c>
      <c r="G60" s="1">
        <f t="shared" si="6"/>
        <v>-32.979080392705946</v>
      </c>
      <c r="H60" s="1">
        <f t="shared" si="6"/>
        <v>-27.796654620925956</v>
      </c>
      <c r="I60" s="1">
        <f t="shared" si="6"/>
        <v>-50.21256631277371</v>
      </c>
      <c r="J60" s="1">
        <f t="shared" si="6"/>
        <v>-68.29001023099822</v>
      </c>
      <c r="K60" s="1">
        <f t="shared" si="6"/>
        <v>-83.553079372992556</v>
      </c>
      <c r="L60" s="1">
        <f t="shared" si="6"/>
        <v>-93.406983621569665</v>
      </c>
      <c r="M60" s="1">
        <f t="shared" si="6"/>
        <v>-47.20001602571444</v>
      </c>
      <c r="N60" s="2">
        <f t="shared" si="6"/>
        <v>-465.7793979349035</v>
      </c>
      <c r="P60" s="157">
        <f t="shared" si="7"/>
        <v>0.2</v>
      </c>
      <c r="Q60" s="28">
        <f t="shared" si="8"/>
        <v>13.25477046930459</v>
      </c>
      <c r="R60" s="1">
        <f t="shared" si="8"/>
        <v>45.668380743024706</v>
      </c>
      <c r="S60" s="1">
        <f t="shared" si="8"/>
        <v>54.976434184920024</v>
      </c>
      <c r="T60" s="1">
        <f t="shared" si="8"/>
        <v>48.373251567431481</v>
      </c>
      <c r="U60" s="1">
        <f t="shared" si="8"/>
        <v>40.02256794428677</v>
      </c>
      <c r="V60" s="1">
        <f t="shared" si="8"/>
        <v>32.226465628427889</v>
      </c>
      <c r="W60" s="1">
        <f t="shared" si="8"/>
        <v>27.549516853189953</v>
      </c>
      <c r="X60" s="1">
        <f t="shared" si="8"/>
        <v>21.308072196385101</v>
      </c>
      <c r="Y60" s="1">
        <f t="shared" si="8"/>
        <v>15.504027981148823</v>
      </c>
      <c r="Z60" s="1">
        <f t="shared" si="8"/>
        <v>11.635632041026136</v>
      </c>
      <c r="AA60" s="1">
        <f t="shared" si="8"/>
        <v>7.8246994239824952</v>
      </c>
      <c r="AB60" s="2">
        <f t="shared" si="8"/>
        <v>9.656726085831405</v>
      </c>
      <c r="AC60" s="2"/>
      <c r="AD60" s="8"/>
      <c r="AE60" s="23">
        <f t="shared" si="9"/>
        <v>0.2</v>
      </c>
      <c r="AF60" s="6">
        <f t="shared" si="10"/>
        <v>-27.099734472668892</v>
      </c>
      <c r="AG60" s="8"/>
    </row>
    <row r="61" spans="1:33" x14ac:dyDescent="0.2">
      <c r="A61" s="23">
        <v>0.21</v>
      </c>
      <c r="B61" s="28">
        <f t="shared" si="6"/>
        <v>-35.328215132473659</v>
      </c>
      <c r="C61" s="1">
        <f t="shared" si="6"/>
        <v>-9.7213905421184386</v>
      </c>
      <c r="D61" s="1">
        <f t="shared" si="6"/>
        <v>-10.225323853897889</v>
      </c>
      <c r="E61" s="1">
        <f t="shared" si="6"/>
        <v>-32.604634162687788</v>
      </c>
      <c r="F61" s="1">
        <f t="shared" si="6"/>
        <v>-36.253671833939805</v>
      </c>
      <c r="G61" s="1">
        <f t="shared" si="6"/>
        <v>-32.892636545697911</v>
      </c>
      <c r="H61" s="1">
        <f t="shared" si="6"/>
        <v>-27.76957926637709</v>
      </c>
      <c r="I61" s="1">
        <f t="shared" si="6"/>
        <v>-49.60310144655886</v>
      </c>
      <c r="J61" s="1">
        <f t="shared" si="6"/>
        <v>-67.559237894542534</v>
      </c>
      <c r="K61" s="1">
        <f t="shared" si="6"/>
        <v>-82.667507775265392</v>
      </c>
      <c r="L61" s="1">
        <f t="shared" si="6"/>
        <v>-93.129308015282021</v>
      </c>
      <c r="M61" s="1">
        <f t="shared" si="6"/>
        <v>-46.349884813165843</v>
      </c>
      <c r="N61" s="2">
        <f t="shared" si="6"/>
        <v>-458.92837407496455</v>
      </c>
      <c r="P61" s="157">
        <f t="shared" si="7"/>
        <v>0.21</v>
      </c>
      <c r="Q61" s="28">
        <f t="shared" si="8"/>
        <v>13.758407900613655</v>
      </c>
      <c r="R61" s="1">
        <f t="shared" si="8"/>
        <v>47.731361935141521</v>
      </c>
      <c r="S61" s="1">
        <f t="shared" si="8"/>
        <v>55.657536010890624</v>
      </c>
      <c r="T61" s="1">
        <f t="shared" si="8"/>
        <v>49.218352959837425</v>
      </c>
      <c r="U61" s="1">
        <f t="shared" si="8"/>
        <v>40.096656169133084</v>
      </c>
      <c r="V61" s="1">
        <f t="shared" si="8"/>
        <v>32.900505272495359</v>
      </c>
      <c r="W61" s="1">
        <f t="shared" si="8"/>
        <v>27.770865390426223</v>
      </c>
      <c r="X61" s="1">
        <f t="shared" si="8"/>
        <v>21.903570810294916</v>
      </c>
      <c r="Y61" s="1">
        <f t="shared" si="8"/>
        <v>15.763210974623094</v>
      </c>
      <c r="Z61" s="1">
        <f t="shared" si="8"/>
        <v>11.689570331445449</v>
      </c>
      <c r="AA61" s="1">
        <f t="shared" si="8"/>
        <v>8.0121706941179145</v>
      </c>
      <c r="AB61" s="2">
        <f t="shared" si="8"/>
        <v>9.7361307118449201</v>
      </c>
      <c r="AC61" s="2"/>
      <c r="AD61" s="8"/>
      <c r="AE61" s="23">
        <f t="shared" si="9"/>
        <v>0.21</v>
      </c>
      <c r="AF61" s="6">
        <f t="shared" si="10"/>
        <v>-27.011056275308153</v>
      </c>
      <c r="AG61" s="8"/>
    </row>
    <row r="62" spans="1:33" x14ac:dyDescent="0.2">
      <c r="A62" s="23">
        <v>0.22</v>
      </c>
      <c r="B62" s="28">
        <f t="shared" si="6"/>
        <v>-34.170150679351408</v>
      </c>
      <c r="C62" s="1">
        <f t="shared" si="6"/>
        <v>-9.2601250708835714</v>
      </c>
      <c r="D62" s="1">
        <f t="shared" si="6"/>
        <v>-9.8260862794235333</v>
      </c>
      <c r="E62" s="1">
        <f t="shared" si="6"/>
        <v>-32.032941659686358</v>
      </c>
      <c r="F62" s="1">
        <f t="shared" si="6"/>
        <v>-35.432545275128277</v>
      </c>
      <c r="G62" s="1">
        <f t="shared" si="6"/>
        <v>-32.806192698689884</v>
      </c>
      <c r="H62" s="1">
        <f t="shared" si="6"/>
        <v>-27.742503911828226</v>
      </c>
      <c r="I62" s="1">
        <f t="shared" si="6"/>
        <v>-48.993636580344017</v>
      </c>
      <c r="J62" s="1">
        <f t="shared" si="6"/>
        <v>-66.828465558086862</v>
      </c>
      <c r="K62" s="1">
        <f t="shared" si="6"/>
        <v>-81.781936177538242</v>
      </c>
      <c r="L62" s="1">
        <f t="shared" si="6"/>
        <v>-92.851632408994391</v>
      </c>
      <c r="M62" s="1">
        <f t="shared" si="6"/>
        <v>-45.49975360061724</v>
      </c>
      <c r="N62" s="2">
        <f t="shared" si="6"/>
        <v>-452.0773502150256</v>
      </c>
      <c r="P62" s="157">
        <f t="shared" si="7"/>
        <v>0.22</v>
      </c>
      <c r="Q62" s="28">
        <f t="shared" si="8"/>
        <v>14.262045331922719</v>
      </c>
      <c r="R62" s="1">
        <f t="shared" si="8"/>
        <v>49.79434312725833</v>
      </c>
      <c r="S62" s="1">
        <f t="shared" si="8"/>
        <v>56.338637836861231</v>
      </c>
      <c r="T62" s="1">
        <f t="shared" si="8"/>
        <v>50.063454352243369</v>
      </c>
      <c r="U62" s="1">
        <f t="shared" si="8"/>
        <v>40.170744393979398</v>
      </c>
      <c r="V62" s="1">
        <f t="shared" si="8"/>
        <v>33.574544916562822</v>
      </c>
      <c r="W62" s="1">
        <f t="shared" si="8"/>
        <v>27.992213927662494</v>
      </c>
      <c r="X62" s="1">
        <f t="shared" si="8"/>
        <v>22.49906942420473</v>
      </c>
      <c r="Y62" s="1">
        <f t="shared" si="8"/>
        <v>16.022393968097365</v>
      </c>
      <c r="Z62" s="1">
        <f t="shared" si="8"/>
        <v>11.743508621864759</v>
      </c>
      <c r="AA62" s="1">
        <f t="shared" si="8"/>
        <v>8.1996419642533347</v>
      </c>
      <c r="AB62" s="2">
        <f t="shared" si="8"/>
        <v>9.8155353378584334</v>
      </c>
      <c r="AC62" s="2"/>
      <c r="AD62" s="8"/>
      <c r="AE62" s="23">
        <f t="shared" si="9"/>
        <v>0.22</v>
      </c>
      <c r="AF62" s="6">
        <f t="shared" si="10"/>
        <v>-26.922378077947414</v>
      </c>
      <c r="AG62" s="8"/>
    </row>
    <row r="63" spans="1:33" x14ac:dyDescent="0.2">
      <c r="A63" s="23">
        <v>0.23</v>
      </c>
      <c r="B63" s="28">
        <f t="shared" si="6"/>
        <v>-33.012086226229158</v>
      </c>
      <c r="C63" s="1">
        <f t="shared" si="6"/>
        <v>-8.7988595996487007</v>
      </c>
      <c r="D63" s="1">
        <f t="shared" si="6"/>
        <v>-9.4268487049491743</v>
      </c>
      <c r="E63" s="1">
        <f t="shared" si="6"/>
        <v>-31.461249156684936</v>
      </c>
      <c r="F63" s="1">
        <f t="shared" si="6"/>
        <v>-34.611418716316741</v>
      </c>
      <c r="G63" s="1">
        <f t="shared" si="6"/>
        <v>-32.71974885168185</v>
      </c>
      <c r="H63" s="1">
        <f t="shared" si="6"/>
        <v>-27.715428557279363</v>
      </c>
      <c r="I63" s="1">
        <f t="shared" si="6"/>
        <v>-48.384171714129167</v>
      </c>
      <c r="J63" s="1">
        <f t="shared" si="6"/>
        <v>-66.097693221631175</v>
      </c>
      <c r="K63" s="1">
        <f t="shared" si="6"/>
        <v>-80.896364579811078</v>
      </c>
      <c r="L63" s="1">
        <f t="shared" si="6"/>
        <v>-92.573956802706746</v>
      </c>
      <c r="M63" s="1">
        <f t="shared" si="6"/>
        <v>-44.649622388068643</v>
      </c>
      <c r="N63" s="2">
        <f t="shared" si="6"/>
        <v>-445.2263263550866</v>
      </c>
      <c r="P63" s="157">
        <f t="shared" si="7"/>
        <v>0.23</v>
      </c>
      <c r="Q63" s="28">
        <f t="shared" si="8"/>
        <v>14.765682763231785</v>
      </c>
      <c r="R63" s="1">
        <f t="shared" si="8"/>
        <v>51.857324319375152</v>
      </c>
      <c r="S63" s="1">
        <f t="shared" si="8"/>
        <v>57.019739662831832</v>
      </c>
      <c r="T63" s="1">
        <f t="shared" si="8"/>
        <v>50.90855574464932</v>
      </c>
      <c r="U63" s="1">
        <f t="shared" si="8"/>
        <v>40.244832618825711</v>
      </c>
      <c r="V63" s="1">
        <f t="shared" si="8"/>
        <v>34.248584560630285</v>
      </c>
      <c r="W63" s="1">
        <f t="shared" si="8"/>
        <v>28.213562464898764</v>
      </c>
      <c r="X63" s="1">
        <f t="shared" si="8"/>
        <v>23.094568038114549</v>
      </c>
      <c r="Y63" s="1">
        <f t="shared" si="8"/>
        <v>16.281576961571638</v>
      </c>
      <c r="Z63" s="1">
        <f t="shared" si="8"/>
        <v>11.797446912284069</v>
      </c>
      <c r="AA63" s="1">
        <f t="shared" si="8"/>
        <v>8.3871132343887567</v>
      </c>
      <c r="AB63" s="2">
        <f t="shared" si="8"/>
        <v>9.8949399638719484</v>
      </c>
      <c r="AC63" s="2"/>
      <c r="AD63" s="8"/>
      <c r="AE63" s="23">
        <f t="shared" si="9"/>
        <v>0.23</v>
      </c>
      <c r="AF63" s="6">
        <f t="shared" si="10"/>
        <v>-26.833699880586675</v>
      </c>
      <c r="AG63" s="8"/>
    </row>
    <row r="64" spans="1:33" ht="12.75" customHeight="1" x14ac:dyDescent="0.2">
      <c r="A64" s="23">
        <v>0.24</v>
      </c>
      <c r="B64" s="28">
        <f t="shared" si="6"/>
        <v>-31.697335108424205</v>
      </c>
      <c r="C64" s="1">
        <f t="shared" si="6"/>
        <v>-8.3990661641005548</v>
      </c>
      <c r="D64" s="1">
        <f t="shared" si="6"/>
        <v>-9.3106089402599501</v>
      </c>
      <c r="E64" s="1">
        <f t="shared" si="6"/>
        <v>-31.304322805584004</v>
      </c>
      <c r="F64" s="1">
        <f t="shared" si="6"/>
        <v>-34.466468108516743</v>
      </c>
      <c r="G64" s="1">
        <f t="shared" si="6"/>
        <v>-32.328953163246894</v>
      </c>
      <c r="H64" s="1">
        <f t="shared" si="6"/>
        <v>-27.559445127607656</v>
      </c>
      <c r="I64" s="1">
        <f t="shared" si="6"/>
        <v>-48.291139863726741</v>
      </c>
      <c r="J64" s="1">
        <f t="shared" si="6"/>
        <v>-65.590165876696119</v>
      </c>
      <c r="K64" s="1">
        <f t="shared" si="6"/>
        <v>-80.802640960536593</v>
      </c>
      <c r="L64" s="1">
        <f t="shared" si="6"/>
        <v>-91.00029570202274</v>
      </c>
      <c r="M64" s="1">
        <f t="shared" si="6"/>
        <v>-43.060135319098158</v>
      </c>
      <c r="N64" s="2">
        <f t="shared" si="6"/>
        <v>-443.87128179179518</v>
      </c>
      <c r="P64" s="157">
        <f t="shared" si="7"/>
        <v>0.24</v>
      </c>
      <c r="Q64" s="28">
        <f t="shared" si="8"/>
        <v>16.122152303950042</v>
      </c>
      <c r="R64" s="1">
        <f t="shared" si="8"/>
        <v>52.273529080686828</v>
      </c>
      <c r="S64" s="1">
        <f t="shared" si="8"/>
        <v>57.15615948353441</v>
      </c>
      <c r="T64" s="1">
        <f t="shared" si="8"/>
        <v>51.003489545817267</v>
      </c>
      <c r="U64" s="1">
        <f t="shared" si="8"/>
        <v>40.336065844638533</v>
      </c>
      <c r="V64" s="1">
        <f t="shared" si="8"/>
        <v>34.398486673576606</v>
      </c>
      <c r="W64" s="1">
        <f t="shared" si="8"/>
        <v>29.045187806518694</v>
      </c>
      <c r="X64" s="1">
        <f t="shared" si="8"/>
        <v>23.170372330099898</v>
      </c>
      <c r="Y64" s="1">
        <f t="shared" si="8"/>
        <v>16.590240568310254</v>
      </c>
      <c r="Z64" s="1">
        <f t="shared" si="8"/>
        <v>12.189930828067322</v>
      </c>
      <c r="AA64" s="1">
        <f t="shared" si="8"/>
        <v>8.5579216325655185</v>
      </c>
      <c r="AB64" s="2">
        <f t="shared" si="8"/>
        <v>9.9774238891273406</v>
      </c>
      <c r="AC64" s="2"/>
      <c r="AD64" s="8"/>
      <c r="AE64" s="23">
        <f t="shared" si="9"/>
        <v>0.24</v>
      </c>
      <c r="AF64" s="6">
        <f t="shared" si="10"/>
        <v>-26.613637175081628</v>
      </c>
      <c r="AG64" s="8"/>
    </row>
    <row r="65" spans="1:33" x14ac:dyDescent="0.2">
      <c r="A65" s="23">
        <v>0.25</v>
      </c>
      <c r="B65" s="28">
        <f t="shared" si="6"/>
        <v>-30.369526768562366</v>
      </c>
      <c r="C65" s="1">
        <f t="shared" si="6"/>
        <v>-8.004395398192969</v>
      </c>
      <c r="D65" s="1">
        <f t="shared" si="6"/>
        <v>-9.217952326386154</v>
      </c>
      <c r="E65" s="1">
        <f t="shared" si="6"/>
        <v>-31.181960300474781</v>
      </c>
      <c r="F65" s="1">
        <f t="shared" si="6"/>
        <v>-34.377865496634378</v>
      </c>
      <c r="G65" s="1">
        <f t="shared" si="6"/>
        <v>-31.912794821359693</v>
      </c>
      <c r="H65" s="1">
        <f t="shared" si="6"/>
        <v>-27.392719358342376</v>
      </c>
      <c r="I65" s="1">
        <f t="shared" si="6"/>
        <v>-48.241144097975351</v>
      </c>
      <c r="J65" s="1">
        <f t="shared" si="6"/>
        <v>-65.101242281054439</v>
      </c>
      <c r="K65" s="1">
        <f t="shared" si="6"/>
        <v>-80.774904672799835</v>
      </c>
      <c r="L65" s="1">
        <f t="shared" si="6"/>
        <v>-89.318635810139028</v>
      </c>
      <c r="M65" s="1">
        <f t="shared" si="6"/>
        <v>-41.409035262092523</v>
      </c>
      <c r="N65" s="2">
        <f t="shared" si="6"/>
        <v>-442.97423550322441</v>
      </c>
      <c r="P65" s="157">
        <f t="shared" si="7"/>
        <v>0.25</v>
      </c>
      <c r="Q65" s="28">
        <f t="shared" si="8"/>
        <v>17.549691187119059</v>
      </c>
      <c r="R65" s="1">
        <f t="shared" si="8"/>
        <v>52.552502472764743</v>
      </c>
      <c r="S65" s="1">
        <f t="shared" si="8"/>
        <v>57.247189137131315</v>
      </c>
      <c r="T65" s="1">
        <f t="shared" si="8"/>
        <v>51.035909381048725</v>
      </c>
      <c r="U65" s="1">
        <f t="shared" si="8"/>
        <v>40.42872782053189</v>
      </c>
      <c r="V65" s="1">
        <f t="shared" si="8"/>
        <v>34.504710658929497</v>
      </c>
      <c r="W65" s="1">
        <f t="shared" si="8"/>
        <v>29.927669548503928</v>
      </c>
      <c r="X65" s="1">
        <f t="shared" si="8"/>
        <v>23.202868761924872</v>
      </c>
      <c r="Y65" s="1">
        <f t="shared" si="8"/>
        <v>16.903027559487569</v>
      </c>
      <c r="Z65" s="1">
        <f t="shared" si="8"/>
        <v>12.610626879297566</v>
      </c>
      <c r="AA65" s="1">
        <f t="shared" si="8"/>
        <v>8.72734145807906</v>
      </c>
      <c r="AB65" s="2">
        <f t="shared" si="8"/>
        <v>10.060164422652891</v>
      </c>
      <c r="AC65" s="2"/>
      <c r="AD65" s="8"/>
      <c r="AE65" s="23">
        <f t="shared" si="9"/>
        <v>0.25</v>
      </c>
      <c r="AF65" s="6">
        <f t="shared" si="10"/>
        <v>-26.382625760564558</v>
      </c>
      <c r="AG65" s="8"/>
    </row>
    <row r="66" spans="1:33" x14ac:dyDescent="0.2">
      <c r="A66" s="23">
        <v>0.26</v>
      </c>
      <c r="B66" s="28">
        <f t="shared" si="6"/>
        <v>-29.041718428700527</v>
      </c>
      <c r="C66" s="1">
        <f t="shared" si="6"/>
        <v>-7.6097246322853831</v>
      </c>
      <c r="D66" s="1">
        <f t="shared" si="6"/>
        <v>-9.1252957125123579</v>
      </c>
      <c r="E66" s="1">
        <f t="shared" si="6"/>
        <v>-31.059597795365558</v>
      </c>
      <c r="F66" s="1">
        <f t="shared" si="6"/>
        <v>-34.289262884752013</v>
      </c>
      <c r="G66" s="1">
        <f t="shared" si="6"/>
        <v>-31.496636479472492</v>
      </c>
      <c r="H66" s="1">
        <f t="shared" si="6"/>
        <v>-27.225993589077095</v>
      </c>
      <c r="I66" s="1">
        <f t="shared" si="6"/>
        <v>-48.191148332223968</v>
      </c>
      <c r="J66" s="1">
        <f t="shared" si="6"/>
        <v>-64.61231868541276</v>
      </c>
      <c r="K66" s="1">
        <f t="shared" si="6"/>
        <v>-80.747168385063063</v>
      </c>
      <c r="L66" s="1">
        <f t="shared" si="6"/>
        <v>-87.636975918255317</v>
      </c>
      <c r="M66" s="1">
        <f t="shared" si="6"/>
        <v>-39.757935205086888</v>
      </c>
      <c r="N66" s="2">
        <f t="shared" si="6"/>
        <v>-442.07718921465363</v>
      </c>
      <c r="P66" s="157">
        <f t="shared" si="7"/>
        <v>0.26</v>
      </c>
      <c r="Q66" s="28">
        <f t="shared" si="8"/>
        <v>18.97723007028808</v>
      </c>
      <c r="R66" s="1">
        <f t="shared" si="8"/>
        <v>52.831475864842659</v>
      </c>
      <c r="S66" s="1">
        <f t="shared" si="8"/>
        <v>57.338218790728227</v>
      </c>
      <c r="T66" s="1">
        <f t="shared" si="8"/>
        <v>51.068329216280176</v>
      </c>
      <c r="U66" s="1">
        <f t="shared" si="8"/>
        <v>40.521389796425247</v>
      </c>
      <c r="V66" s="1">
        <f t="shared" si="8"/>
        <v>34.610934644282381</v>
      </c>
      <c r="W66" s="1">
        <f t="shared" si="8"/>
        <v>30.810151290489166</v>
      </c>
      <c r="X66" s="1">
        <f t="shared" si="8"/>
        <v>23.235365193749846</v>
      </c>
      <c r="Y66" s="1">
        <f t="shared" si="8"/>
        <v>17.215814550664884</v>
      </c>
      <c r="Z66" s="1">
        <f t="shared" si="8"/>
        <v>13.031322930527811</v>
      </c>
      <c r="AA66" s="1">
        <f t="shared" si="8"/>
        <v>8.8967612835925998</v>
      </c>
      <c r="AB66" s="2">
        <f t="shared" si="8"/>
        <v>10.142904956178441</v>
      </c>
      <c r="AC66" s="2"/>
      <c r="AD66" s="8"/>
      <c r="AE66" s="23">
        <f t="shared" si="9"/>
        <v>0.26</v>
      </c>
      <c r="AF66" s="6">
        <f t="shared" si="10"/>
        <v>-26.151614346047484</v>
      </c>
      <c r="AG66" s="8"/>
    </row>
    <row r="67" spans="1:33" x14ac:dyDescent="0.2">
      <c r="A67" s="23">
        <v>0.27</v>
      </c>
      <c r="B67" s="28">
        <f t="shared" si="6"/>
        <v>-27.780037786308554</v>
      </c>
      <c r="C67" s="1">
        <f t="shared" si="6"/>
        <v>-7.2327257927375639</v>
      </c>
      <c r="D67" s="1">
        <f t="shared" si="6"/>
        <v>-8.9753636942181956</v>
      </c>
      <c r="E67" s="1">
        <f t="shared" si="6"/>
        <v>-30.875884841133875</v>
      </c>
      <c r="F67" s="1">
        <f t="shared" si="6"/>
        <v>-34.199428131061232</v>
      </c>
      <c r="G67" s="1">
        <f t="shared" si="6"/>
        <v>-31.057834998346806</v>
      </c>
      <c r="H67" s="1">
        <f t="shared" si="6"/>
        <v>-27.060564287485494</v>
      </c>
      <c r="I67" s="1">
        <f t="shared" si="6"/>
        <v>-48.139059998696091</v>
      </c>
      <c r="J67" s="1">
        <f t="shared" si="6"/>
        <v>-64.088905800014217</v>
      </c>
      <c r="K67" s="1">
        <f t="shared" si="6"/>
        <v>-80.671927263848474</v>
      </c>
      <c r="L67" s="1">
        <f t="shared" si="6"/>
        <v>-86.018256925648387</v>
      </c>
      <c r="M67" s="1">
        <f t="shared" si="6"/>
        <v>-38.216811987098637</v>
      </c>
      <c r="N67" s="2">
        <f t="shared" si="6"/>
        <v>-440.98657142112921</v>
      </c>
      <c r="P67" s="157">
        <f t="shared" si="7"/>
        <v>0.27</v>
      </c>
      <c r="Q67" s="28">
        <f t="shared" si="8"/>
        <v>20.340633997162556</v>
      </c>
      <c r="R67" s="1">
        <f t="shared" si="8"/>
        <v>53.10991071272209</v>
      </c>
      <c r="S67" s="1">
        <f t="shared" si="8"/>
        <v>57.486348324068494</v>
      </c>
      <c r="T67" s="1">
        <f t="shared" si="8"/>
        <v>51.115394787862435</v>
      </c>
      <c r="U67" s="1">
        <f t="shared" si="8"/>
        <v>40.624294161873443</v>
      </c>
      <c r="V67" s="1">
        <f t="shared" si="8"/>
        <v>34.752041995147231</v>
      </c>
      <c r="W67" s="1">
        <f t="shared" si="8"/>
        <v>31.634527726729868</v>
      </c>
      <c r="X67" s="1">
        <f t="shared" si="8"/>
        <v>23.32961014390343</v>
      </c>
      <c r="Y67" s="1">
        <f t="shared" si="8"/>
        <v>17.532680655699426</v>
      </c>
      <c r="Z67" s="1">
        <f t="shared" si="8"/>
        <v>13.426920643401449</v>
      </c>
      <c r="AA67" s="1">
        <f t="shared" si="8"/>
        <v>9.0688109953680005</v>
      </c>
      <c r="AB67" s="2">
        <f t="shared" si="8"/>
        <v>10.230144836123463</v>
      </c>
      <c r="AC67" s="2"/>
      <c r="AD67" s="8"/>
      <c r="AE67" s="23">
        <f t="shared" si="9"/>
        <v>0.27</v>
      </c>
      <c r="AF67" s="6">
        <f t="shared" si="10"/>
        <v>-25.930611214266328</v>
      </c>
      <c r="AG67" s="8"/>
    </row>
    <row r="68" spans="1:33" x14ac:dyDescent="0.2">
      <c r="A68" s="23">
        <v>0.28000000000000003</v>
      </c>
      <c r="B68" s="28">
        <f t="shared" si="6"/>
        <v>-27.311889513555002</v>
      </c>
      <c r="C68" s="1">
        <f t="shared" si="6"/>
        <v>-7.067790069506958</v>
      </c>
      <c r="D68" s="1">
        <f t="shared" si="6"/>
        <v>-8.1381268228796433</v>
      </c>
      <c r="E68" s="1">
        <f t="shared" si="6"/>
        <v>-29.955966497432648</v>
      </c>
      <c r="F68" s="1">
        <f t="shared" si="6"/>
        <v>-34.094807675669536</v>
      </c>
      <c r="G68" s="1">
        <f t="shared" si="6"/>
        <v>-30.347315846359251</v>
      </c>
      <c r="H68" s="1">
        <f t="shared" si="6"/>
        <v>-26.910692597977992</v>
      </c>
      <c r="I68" s="1">
        <f t="shared" si="6"/>
        <v>-48.061860851850426</v>
      </c>
      <c r="J68" s="1">
        <f t="shared" si="6"/>
        <v>-63.151621437533095</v>
      </c>
      <c r="K68" s="1">
        <f t="shared" si="6"/>
        <v>-80.026628140900016</v>
      </c>
      <c r="L68" s="1">
        <f t="shared" si="6"/>
        <v>-85.154828724362773</v>
      </c>
      <c r="M68" s="1">
        <f t="shared" si="6"/>
        <v>-37.995410837319035</v>
      </c>
      <c r="N68" s="2">
        <f t="shared" si="6"/>
        <v>-437.57309556816102</v>
      </c>
      <c r="P68" s="157">
        <f t="shared" si="7"/>
        <v>0.28000000000000003</v>
      </c>
      <c r="Q68" s="28">
        <f t="shared" si="8"/>
        <v>20.934418448502548</v>
      </c>
      <c r="R68" s="1">
        <f t="shared" si="8"/>
        <v>53.381883030219676</v>
      </c>
      <c r="S68" s="1">
        <f t="shared" si="8"/>
        <v>58.31967641432913</v>
      </c>
      <c r="T68" s="1">
        <f t="shared" si="8"/>
        <v>51.338209195654422</v>
      </c>
      <c r="U68" s="1">
        <f t="shared" si="8"/>
        <v>40.850107201979611</v>
      </c>
      <c r="V68" s="1">
        <f t="shared" si="8"/>
        <v>35.311749732155626</v>
      </c>
      <c r="W68" s="1">
        <f t="shared" si="8"/>
        <v>31.761640494036158</v>
      </c>
      <c r="X68" s="1">
        <f t="shared" si="8"/>
        <v>24.164837314000327</v>
      </c>
      <c r="Y68" s="1">
        <f t="shared" si="8"/>
        <v>17.898496127020746</v>
      </c>
      <c r="Z68" s="1">
        <f t="shared" si="8"/>
        <v>13.521338295995781</v>
      </c>
      <c r="AA68" s="1">
        <f t="shared" si="8"/>
        <v>9.2724193422857155</v>
      </c>
      <c r="AB68" s="2">
        <f t="shared" si="8"/>
        <v>10.371376873102157</v>
      </c>
      <c r="AC68" s="2"/>
      <c r="AD68" s="8"/>
      <c r="AE68" s="23">
        <f t="shared" si="9"/>
        <v>0.28000000000000003</v>
      </c>
      <c r="AF68" s="6">
        <f t="shared" si="10"/>
        <v>-25.829707475316155</v>
      </c>
      <c r="AG68" s="8"/>
    </row>
    <row r="69" spans="1:33" x14ac:dyDescent="0.2">
      <c r="A69" s="23">
        <v>0.28999999999999998</v>
      </c>
      <c r="B69" s="28">
        <f t="shared" si="6"/>
        <v>-26.843741240801457</v>
      </c>
      <c r="C69" s="1">
        <f t="shared" si="6"/>
        <v>-6.9028543462763547</v>
      </c>
      <c r="D69" s="1">
        <f t="shared" si="6"/>
        <v>-7.3008899515411034</v>
      </c>
      <c r="E69" s="1">
        <f t="shared" si="6"/>
        <v>-29.036048153731436</v>
      </c>
      <c r="F69" s="1">
        <f t="shared" si="6"/>
        <v>-33.990187220277839</v>
      </c>
      <c r="G69" s="1">
        <f t="shared" si="6"/>
        <v>-29.636796694371704</v>
      </c>
      <c r="H69" s="1">
        <f t="shared" si="6"/>
        <v>-26.760820908470492</v>
      </c>
      <c r="I69" s="1">
        <f t="shared" si="6"/>
        <v>-47.984661705004754</v>
      </c>
      <c r="J69" s="1">
        <f t="shared" si="6"/>
        <v>-62.214337075051986</v>
      </c>
      <c r="K69" s="1">
        <f t="shared" si="6"/>
        <v>-79.381329017951572</v>
      </c>
      <c r="L69" s="1">
        <f t="shared" si="6"/>
        <v>-84.291400523077158</v>
      </c>
      <c r="M69" s="1">
        <f t="shared" si="6"/>
        <v>-37.77400968753944</v>
      </c>
      <c r="N69" s="2">
        <f t="shared" si="6"/>
        <v>-434.15961971519289</v>
      </c>
      <c r="P69" s="157">
        <f t="shared" si="7"/>
        <v>0.28999999999999998</v>
      </c>
      <c r="Q69" s="28">
        <f t="shared" si="8"/>
        <v>21.52820289984253</v>
      </c>
      <c r="R69" s="1">
        <f t="shared" si="8"/>
        <v>53.653855347717268</v>
      </c>
      <c r="S69" s="1">
        <f t="shared" si="8"/>
        <v>59.153004504589759</v>
      </c>
      <c r="T69" s="1">
        <f t="shared" si="8"/>
        <v>51.561023603446401</v>
      </c>
      <c r="U69" s="1">
        <f t="shared" si="8"/>
        <v>41.075920242085779</v>
      </c>
      <c r="V69" s="1">
        <f t="shared" si="8"/>
        <v>35.871457469164014</v>
      </c>
      <c r="W69" s="1">
        <f t="shared" si="8"/>
        <v>31.888753261342451</v>
      </c>
      <c r="X69" s="1">
        <f t="shared" si="8"/>
        <v>25.000064484097212</v>
      </c>
      <c r="Y69" s="1">
        <f t="shared" si="8"/>
        <v>18.264311598342061</v>
      </c>
      <c r="Z69" s="1">
        <f t="shared" si="8"/>
        <v>13.61575594859011</v>
      </c>
      <c r="AA69" s="1">
        <f t="shared" si="8"/>
        <v>9.476027689203427</v>
      </c>
      <c r="AB69" s="2">
        <f t="shared" si="8"/>
        <v>10.512608910080852</v>
      </c>
      <c r="AC69" s="2"/>
      <c r="AD69" s="8"/>
      <c r="AE69" s="23">
        <f t="shared" si="9"/>
        <v>0.28999999999999998</v>
      </c>
      <c r="AF69" s="6">
        <f t="shared" si="10"/>
        <v>-25.728803736365986</v>
      </c>
      <c r="AG69" s="53"/>
    </row>
    <row r="70" spans="1:33" x14ac:dyDescent="0.2">
      <c r="A70" s="23">
        <v>0.3</v>
      </c>
      <c r="B70" s="28">
        <f t="shared" si="6"/>
        <v>-26.375592968047904</v>
      </c>
      <c r="C70" s="1">
        <f t="shared" si="6"/>
        <v>-6.7379186230457488</v>
      </c>
      <c r="D70" s="1">
        <f t="shared" si="6"/>
        <v>-6.4636530802025511</v>
      </c>
      <c r="E70" s="1">
        <f t="shared" si="6"/>
        <v>-28.116129810030209</v>
      </c>
      <c r="F70" s="1">
        <f t="shared" si="6"/>
        <v>-33.885566764886143</v>
      </c>
      <c r="G70" s="1">
        <f t="shared" si="6"/>
        <v>-28.926277542384149</v>
      </c>
      <c r="H70" s="1">
        <f t="shared" si="6"/>
        <v>-26.61094921896299</v>
      </c>
      <c r="I70" s="1">
        <f t="shared" si="6"/>
        <v>-47.907462558159082</v>
      </c>
      <c r="J70" s="1">
        <f t="shared" si="6"/>
        <v>-61.277052712570871</v>
      </c>
      <c r="K70" s="1">
        <f t="shared" si="6"/>
        <v>-78.736029895003099</v>
      </c>
      <c r="L70" s="1">
        <f t="shared" si="6"/>
        <v>-83.427972321791543</v>
      </c>
      <c r="M70" s="1">
        <f t="shared" si="6"/>
        <v>-37.552608537759845</v>
      </c>
      <c r="N70" s="2">
        <f t="shared" si="6"/>
        <v>-430.74614386222476</v>
      </c>
      <c r="P70" s="157">
        <f t="shared" si="7"/>
        <v>0.3</v>
      </c>
      <c r="Q70" s="28">
        <f t="shared" si="8"/>
        <v>22.121987351182518</v>
      </c>
      <c r="R70" s="1">
        <f t="shared" si="8"/>
        <v>53.925827665214854</v>
      </c>
      <c r="S70" s="1">
        <f t="shared" si="8"/>
        <v>59.986332594850396</v>
      </c>
      <c r="T70" s="1">
        <f t="shared" si="8"/>
        <v>51.783838011238387</v>
      </c>
      <c r="U70" s="1">
        <f t="shared" si="8"/>
        <v>41.301733282191954</v>
      </c>
      <c r="V70" s="1">
        <f t="shared" si="8"/>
        <v>36.431165206172409</v>
      </c>
      <c r="W70" s="1">
        <f t="shared" si="8"/>
        <v>32.015866028648745</v>
      </c>
      <c r="X70" s="1">
        <f t="shared" si="8"/>
        <v>25.835291654194112</v>
      </c>
      <c r="Y70" s="1">
        <f t="shared" si="8"/>
        <v>18.630127069663381</v>
      </c>
      <c r="Z70" s="1">
        <f t="shared" si="8"/>
        <v>13.710173601184442</v>
      </c>
      <c r="AA70" s="1">
        <f t="shared" si="8"/>
        <v>9.679636036121142</v>
      </c>
      <c r="AB70" s="2">
        <f t="shared" si="8"/>
        <v>10.653840947059546</v>
      </c>
      <c r="AC70" s="2"/>
      <c r="AD70" s="8"/>
      <c r="AE70" s="23">
        <f t="shared" si="9"/>
        <v>0.3</v>
      </c>
      <c r="AF70" s="6">
        <f t="shared" si="10"/>
        <v>-25.627899997415813</v>
      </c>
      <c r="AG70" s="53"/>
    </row>
    <row r="71" spans="1:33" x14ac:dyDescent="0.2">
      <c r="A71" s="23">
        <v>0.31</v>
      </c>
      <c r="B71" s="28">
        <f t="shared" si="6"/>
        <v>-25.927350303036711</v>
      </c>
      <c r="C71" s="1">
        <f t="shared" si="6"/>
        <v>-6.5686801017802523</v>
      </c>
      <c r="D71" s="1">
        <f t="shared" si="6"/>
        <v>-5.6644574211969294</v>
      </c>
      <c r="E71" s="1">
        <f t="shared" si="6"/>
        <v>-27.346791796609807</v>
      </c>
      <c r="F71" s="1">
        <f t="shared" si="6"/>
        <v>-33.796400605903621</v>
      </c>
      <c r="G71" s="1">
        <f t="shared" si="6"/>
        <v>-28.370254136585935</v>
      </c>
      <c r="H71" s="1">
        <f t="shared" si="6"/>
        <v>-26.493147165979018</v>
      </c>
      <c r="I71" s="1">
        <f t="shared" si="6"/>
        <v>-47.669709125901058</v>
      </c>
      <c r="J71" s="1">
        <f t="shared" si="6"/>
        <v>-60.527354569068187</v>
      </c>
      <c r="K71" s="1">
        <f t="shared" si="6"/>
        <v>-78.154094391154658</v>
      </c>
      <c r="L71" s="1">
        <f t="shared" si="6"/>
        <v>-82.515730294791155</v>
      </c>
      <c r="M71" s="1">
        <f t="shared" si="6"/>
        <v>-37.245158239742487</v>
      </c>
      <c r="N71" s="2">
        <f t="shared" si="6"/>
        <v>-427.89981591344525</v>
      </c>
      <c r="P71" s="157">
        <f t="shared" si="7"/>
        <v>0.31</v>
      </c>
      <c r="Q71" s="28">
        <f t="shared" si="8"/>
        <v>22.814391073474237</v>
      </c>
      <c r="R71" s="1">
        <f t="shared" si="8"/>
        <v>54.384733837006827</v>
      </c>
      <c r="S71" s="1">
        <f t="shared" si="8"/>
        <v>61.089405225379735</v>
      </c>
      <c r="T71" s="1">
        <f t="shared" si="8"/>
        <v>52.58210496198469</v>
      </c>
      <c r="U71" s="1">
        <f t="shared" si="8"/>
        <v>41.854326943354373</v>
      </c>
      <c r="V71" s="1">
        <f t="shared" si="8"/>
        <v>37.028460304796951</v>
      </c>
      <c r="W71" s="1">
        <f t="shared" si="8"/>
        <v>32.199850954859109</v>
      </c>
      <c r="X71" s="1">
        <f t="shared" si="8"/>
        <v>26.486937460902965</v>
      </c>
      <c r="Y71" s="1">
        <f t="shared" si="8"/>
        <v>18.92428952063862</v>
      </c>
      <c r="Z71" s="1">
        <f t="shared" si="8"/>
        <v>13.836362445337011</v>
      </c>
      <c r="AA71" s="1">
        <f t="shared" si="8"/>
        <v>9.8989277848020834</v>
      </c>
      <c r="AB71" s="2">
        <f t="shared" si="8"/>
        <v>10.847978216687954</v>
      </c>
      <c r="AC71" s="2"/>
      <c r="AD71" s="8"/>
      <c r="AE71" s="23">
        <f t="shared" si="9"/>
        <v>0.31</v>
      </c>
      <c r="AF71" s="6">
        <f t="shared" si="10"/>
        <v>-25.547948225191281</v>
      </c>
      <c r="AG71" s="53"/>
    </row>
    <row r="72" spans="1:33" x14ac:dyDescent="0.2">
      <c r="A72" s="23">
        <v>0.32</v>
      </c>
      <c r="B72" s="28">
        <f t="shared" si="6"/>
        <v>-25.545459663833373</v>
      </c>
      <c r="C72" s="1">
        <f t="shared" si="6"/>
        <v>-6.3850989203984483</v>
      </c>
      <c r="D72" s="1">
        <f t="shared" si="6"/>
        <v>-4.9920658033010579</v>
      </c>
      <c r="E72" s="1">
        <f t="shared" si="6"/>
        <v>-27.079388217458789</v>
      </c>
      <c r="F72" s="1">
        <f t="shared" si="6"/>
        <v>-33.758748768285038</v>
      </c>
      <c r="G72" s="1">
        <f t="shared" si="6"/>
        <v>-28.329216551418831</v>
      </c>
      <c r="H72" s="1">
        <f t="shared" si="6"/>
        <v>-26.482243901406793</v>
      </c>
      <c r="I72" s="1">
        <f t="shared" si="6"/>
        <v>-46.896774742268512</v>
      </c>
      <c r="J72" s="1">
        <f t="shared" si="6"/>
        <v>-60.402943822160253</v>
      </c>
      <c r="K72" s="1">
        <f t="shared" si="6"/>
        <v>-77.783370950972881</v>
      </c>
      <c r="L72" s="1">
        <f t="shared" si="6"/>
        <v>-81.440775515408205</v>
      </c>
      <c r="M72" s="1">
        <f t="shared" si="6"/>
        <v>-36.650877447599271</v>
      </c>
      <c r="N72" s="2">
        <f t="shared" si="6"/>
        <v>-426.94398097862791</v>
      </c>
      <c r="P72" s="157">
        <f t="shared" si="7"/>
        <v>0.32</v>
      </c>
      <c r="Q72" s="28">
        <f t="shared" si="8"/>
        <v>23.83552569893839</v>
      </c>
      <c r="R72" s="1">
        <f t="shared" si="8"/>
        <v>55.466752856446732</v>
      </c>
      <c r="S72" s="1">
        <f t="shared" si="8"/>
        <v>63.091626323471431</v>
      </c>
      <c r="T72" s="1">
        <f t="shared" si="8"/>
        <v>55.298547055912046</v>
      </c>
      <c r="U72" s="1">
        <f t="shared" si="8"/>
        <v>43.496189341370929</v>
      </c>
      <c r="V72" s="1">
        <f t="shared" si="8"/>
        <v>37.751046608808679</v>
      </c>
      <c r="W72" s="1">
        <f t="shared" si="8"/>
        <v>32.573409744083051</v>
      </c>
      <c r="X72" s="1">
        <f t="shared" si="8"/>
        <v>26.526645389651701</v>
      </c>
      <c r="Y72" s="1">
        <f t="shared" si="8"/>
        <v>18.979608570460268</v>
      </c>
      <c r="Z72" s="1">
        <f t="shared" si="8"/>
        <v>14.068455261350371</v>
      </c>
      <c r="AA72" s="1">
        <f t="shared" si="8"/>
        <v>10.170497539360442</v>
      </c>
      <c r="AB72" s="2">
        <f t="shared" si="8"/>
        <v>11.218466261815403</v>
      </c>
      <c r="AC72" s="2"/>
      <c r="AD72" s="8"/>
      <c r="AE72" s="23">
        <f t="shared" si="9"/>
        <v>0.32</v>
      </c>
      <c r="AF72" s="6">
        <f t="shared" si="10"/>
        <v>-25.537836342052206</v>
      </c>
      <c r="AG72" s="53"/>
    </row>
    <row r="73" spans="1:33" x14ac:dyDescent="0.2">
      <c r="A73" s="23">
        <v>0.33</v>
      </c>
      <c r="B73" s="28">
        <f t="shared" si="6"/>
        <v>-25.163569024630032</v>
      </c>
      <c r="C73" s="1">
        <f t="shared" si="6"/>
        <v>-6.2015177390166443</v>
      </c>
      <c r="D73" s="1">
        <f t="shared" si="6"/>
        <v>-4.3196741854051872</v>
      </c>
      <c r="E73" s="1">
        <f t="shared" si="6"/>
        <v>-26.81198463830777</v>
      </c>
      <c r="F73" s="1">
        <f t="shared" si="6"/>
        <v>-33.721096930666448</v>
      </c>
      <c r="G73" s="1">
        <f t="shared" si="6"/>
        <v>-28.288178966251728</v>
      </c>
      <c r="H73" s="1">
        <f t="shared" si="6"/>
        <v>-26.471340636834569</v>
      </c>
      <c r="I73" s="1">
        <f t="shared" si="6"/>
        <v>-46.123840358635967</v>
      </c>
      <c r="J73" s="1">
        <f t="shared" si="6"/>
        <v>-60.278533075252312</v>
      </c>
      <c r="K73" s="1">
        <f t="shared" si="6"/>
        <v>-77.412647510791089</v>
      </c>
      <c r="L73" s="1">
        <f t="shared" si="6"/>
        <v>-80.365820736025242</v>
      </c>
      <c r="M73" s="1">
        <f t="shared" si="6"/>
        <v>-36.056596655456055</v>
      </c>
      <c r="N73" s="2">
        <f t="shared" si="6"/>
        <v>-425.98814604381056</v>
      </c>
      <c r="P73" s="157">
        <f t="shared" si="7"/>
        <v>0.33</v>
      </c>
      <c r="Q73" s="28">
        <f t="shared" si="8"/>
        <v>24.85666032440254</v>
      </c>
      <c r="R73" s="1">
        <f t="shared" si="8"/>
        <v>56.548771875886636</v>
      </c>
      <c r="S73" s="1">
        <f t="shared" si="8"/>
        <v>65.093847421563126</v>
      </c>
      <c r="T73" s="1">
        <f t="shared" si="8"/>
        <v>58.014989149839394</v>
      </c>
      <c r="U73" s="1">
        <f t="shared" si="8"/>
        <v>45.138051739387485</v>
      </c>
      <c r="V73" s="1">
        <f t="shared" si="8"/>
        <v>38.473632912820399</v>
      </c>
      <c r="W73" s="1">
        <f t="shared" si="8"/>
        <v>32.946968533307</v>
      </c>
      <c r="X73" s="1">
        <f t="shared" si="8"/>
        <v>26.566353318400438</v>
      </c>
      <c r="Y73" s="1">
        <f t="shared" si="8"/>
        <v>19.034927620281916</v>
      </c>
      <c r="Z73" s="1">
        <f t="shared" si="8"/>
        <v>14.300548077363731</v>
      </c>
      <c r="AA73" s="1">
        <f t="shared" si="8"/>
        <v>10.442067293918802</v>
      </c>
      <c r="AB73" s="2">
        <f t="shared" si="8"/>
        <v>11.588954306942849</v>
      </c>
      <c r="AC73" s="2"/>
      <c r="AD73" s="8"/>
      <c r="AE73" s="23">
        <f t="shared" si="9"/>
        <v>0.33</v>
      </c>
      <c r="AF73" s="6">
        <f t="shared" si="10"/>
        <v>-25.527724458913131</v>
      </c>
      <c r="AG73" s="53"/>
    </row>
    <row r="74" spans="1:33" x14ac:dyDescent="0.2">
      <c r="A74" s="23">
        <v>0.34</v>
      </c>
      <c r="B74" s="28">
        <f t="shared" ref="B74:N93" si="11">PERCENTILE(B$10:B$36,$A74)</f>
        <v>-24.781678385426694</v>
      </c>
      <c r="C74" s="1">
        <f t="shared" si="11"/>
        <v>-6.0179365576348403</v>
      </c>
      <c r="D74" s="1">
        <f t="shared" si="11"/>
        <v>-3.6472825675093152</v>
      </c>
      <c r="E74" s="1">
        <f t="shared" si="11"/>
        <v>-26.544581059156755</v>
      </c>
      <c r="F74" s="1">
        <f t="shared" si="11"/>
        <v>-33.683445093047858</v>
      </c>
      <c r="G74" s="1">
        <f t="shared" si="11"/>
        <v>-28.247141381084624</v>
      </c>
      <c r="H74" s="1">
        <f t="shared" si="11"/>
        <v>-26.460437372262344</v>
      </c>
      <c r="I74" s="1">
        <f t="shared" si="11"/>
        <v>-45.350905975003421</v>
      </c>
      <c r="J74" s="1">
        <f t="shared" si="11"/>
        <v>-60.154122328344378</v>
      </c>
      <c r="K74" s="1">
        <f t="shared" si="11"/>
        <v>-77.041924070609312</v>
      </c>
      <c r="L74" s="1">
        <f t="shared" si="11"/>
        <v>-79.290865956642293</v>
      </c>
      <c r="M74" s="1">
        <f t="shared" si="11"/>
        <v>-35.462315863312838</v>
      </c>
      <c r="N74" s="2">
        <f t="shared" si="11"/>
        <v>-425.03231110899321</v>
      </c>
      <c r="P74" s="157">
        <f t="shared" si="7"/>
        <v>0.34</v>
      </c>
      <c r="Q74" s="28">
        <f t="shared" ref="Q74:AB95" si="12">PERCENTILE(Q$10:Q$36,$A74)</f>
        <v>25.877794949866693</v>
      </c>
      <c r="R74" s="1">
        <f t="shared" si="12"/>
        <v>57.630790895326541</v>
      </c>
      <c r="S74" s="1">
        <f t="shared" si="12"/>
        <v>67.096068519654821</v>
      </c>
      <c r="T74" s="1">
        <f t="shared" si="12"/>
        <v>60.73143124376675</v>
      </c>
      <c r="U74" s="1">
        <f t="shared" si="12"/>
        <v>46.779914137404042</v>
      </c>
      <c r="V74" s="1">
        <f t="shared" si="12"/>
        <v>39.196219216832127</v>
      </c>
      <c r="W74" s="1">
        <f t="shared" si="12"/>
        <v>33.320527322530943</v>
      </c>
      <c r="X74" s="1">
        <f t="shared" si="12"/>
        <v>26.606061247149174</v>
      </c>
      <c r="Y74" s="1">
        <f t="shared" si="12"/>
        <v>19.090246670103564</v>
      </c>
      <c r="Z74" s="1">
        <f t="shared" si="12"/>
        <v>14.53264089337709</v>
      </c>
      <c r="AA74" s="1">
        <f t="shared" si="12"/>
        <v>10.713637048477162</v>
      </c>
      <c r="AB74" s="2">
        <f t="shared" si="12"/>
        <v>11.959442352070297</v>
      </c>
      <c r="AC74" s="2"/>
      <c r="AD74" s="8"/>
      <c r="AE74" s="23">
        <f t="shared" si="9"/>
        <v>0.34</v>
      </c>
      <c r="AF74" s="6">
        <f t="shared" si="10"/>
        <v>-25.517612575774056</v>
      </c>
      <c r="AG74" s="53"/>
    </row>
    <row r="75" spans="1:33" x14ac:dyDescent="0.2">
      <c r="A75" s="23">
        <v>0.35</v>
      </c>
      <c r="B75" s="28">
        <f t="shared" si="11"/>
        <v>-23.576807906634066</v>
      </c>
      <c r="C75" s="1">
        <f t="shared" si="11"/>
        <v>-5.5897086522764878</v>
      </c>
      <c r="D75" s="1">
        <f t="shared" si="11"/>
        <v>-3.1402858176495205</v>
      </c>
      <c r="E75" s="1">
        <f t="shared" si="11"/>
        <v>-26.246767282073908</v>
      </c>
      <c r="F75" s="1">
        <f t="shared" si="11"/>
        <v>-33.297316722673244</v>
      </c>
      <c r="G75" s="1">
        <f t="shared" si="11"/>
        <v>-28.205149457769249</v>
      </c>
      <c r="H75" s="1">
        <f t="shared" si="11"/>
        <v>-26.422832618776081</v>
      </c>
      <c r="I75" s="1">
        <f t="shared" si="11"/>
        <v>-44.725526560673273</v>
      </c>
      <c r="J75" s="1">
        <f t="shared" si="11"/>
        <v>-60.050513243493143</v>
      </c>
      <c r="K75" s="1">
        <f t="shared" si="11"/>
        <v>-76.636188464218861</v>
      </c>
      <c r="L75" s="1">
        <f t="shared" si="11"/>
        <v>-78.323772838120064</v>
      </c>
      <c r="M75" s="1">
        <f t="shared" si="11"/>
        <v>-34.08597286120991</v>
      </c>
      <c r="N75" s="2">
        <f t="shared" si="11"/>
        <v>-424.0973434190384</v>
      </c>
      <c r="P75" s="157">
        <f t="shared" si="7"/>
        <v>0.35</v>
      </c>
      <c r="Q75" s="28">
        <f t="shared" si="12"/>
        <v>26.708758421022463</v>
      </c>
      <c r="R75" s="1">
        <f t="shared" si="12"/>
        <v>58.592975030114239</v>
      </c>
      <c r="S75" s="1">
        <f t="shared" si="12"/>
        <v>69.21167361113153</v>
      </c>
      <c r="T75" s="1">
        <f t="shared" si="12"/>
        <v>62.556144494821545</v>
      </c>
      <c r="U75" s="1">
        <f t="shared" si="12"/>
        <v>47.901150325494839</v>
      </c>
      <c r="V75" s="1">
        <f t="shared" si="12"/>
        <v>39.682434815785939</v>
      </c>
      <c r="W75" s="1">
        <f t="shared" si="12"/>
        <v>33.677889060887189</v>
      </c>
      <c r="X75" s="1">
        <f t="shared" si="12"/>
        <v>26.718687921110501</v>
      </c>
      <c r="Y75" s="1">
        <f t="shared" si="12"/>
        <v>19.244171487262278</v>
      </c>
      <c r="Z75" s="1">
        <f t="shared" si="12"/>
        <v>14.702644515828403</v>
      </c>
      <c r="AA75" s="1">
        <f t="shared" si="12"/>
        <v>10.950056583539549</v>
      </c>
      <c r="AB75" s="2">
        <f t="shared" si="12"/>
        <v>12.393584474717295</v>
      </c>
      <c r="AC75" s="2"/>
      <c r="AD75" s="8"/>
      <c r="AE75" s="23">
        <f t="shared" si="9"/>
        <v>0.35</v>
      </c>
      <c r="AF75" s="6">
        <f t="shared" si="10"/>
        <v>-25.494650101332414</v>
      </c>
      <c r="AG75" s="53"/>
    </row>
    <row r="76" spans="1:33" x14ac:dyDescent="0.2">
      <c r="A76" s="23">
        <v>0.36</v>
      </c>
      <c r="B76" s="28">
        <f t="shared" si="11"/>
        <v>-21.055169684498576</v>
      </c>
      <c r="C76" s="1">
        <f t="shared" si="11"/>
        <v>-4.7700459885556548</v>
      </c>
      <c r="D76" s="1">
        <f t="shared" si="11"/>
        <v>-2.897920856647449</v>
      </c>
      <c r="E76" s="1">
        <f t="shared" si="11"/>
        <v>-25.900297188300129</v>
      </c>
      <c r="F76" s="1">
        <f t="shared" si="11"/>
        <v>-32.353625899888989</v>
      </c>
      <c r="G76" s="1">
        <f t="shared" si="11"/>
        <v>-28.161630593416636</v>
      </c>
      <c r="H76" s="1">
        <f t="shared" si="11"/>
        <v>-26.34250548302736</v>
      </c>
      <c r="I76" s="1">
        <f t="shared" si="11"/>
        <v>-44.336235097226968</v>
      </c>
      <c r="J76" s="1">
        <f t="shared" si="11"/>
        <v>-59.980186817932626</v>
      </c>
      <c r="K76" s="1">
        <f t="shared" si="11"/>
        <v>-76.17443339189451</v>
      </c>
      <c r="L76" s="1">
        <f t="shared" si="11"/>
        <v>-77.529258376974994</v>
      </c>
      <c r="M76" s="1">
        <f t="shared" si="11"/>
        <v>-31.458330323171435</v>
      </c>
      <c r="N76" s="2">
        <f t="shared" si="11"/>
        <v>-423.19576332086365</v>
      </c>
      <c r="P76" s="157">
        <f t="shared" si="7"/>
        <v>0.36</v>
      </c>
      <c r="Q76" s="28">
        <f t="shared" si="12"/>
        <v>27.235448045284812</v>
      </c>
      <c r="R76" s="1">
        <f t="shared" si="12"/>
        <v>59.363423349458415</v>
      </c>
      <c r="S76" s="1">
        <f t="shared" si="12"/>
        <v>71.508693092024245</v>
      </c>
      <c r="T76" s="1">
        <f t="shared" si="12"/>
        <v>62.954091597280247</v>
      </c>
      <c r="U76" s="1">
        <f t="shared" si="12"/>
        <v>48.189384577704423</v>
      </c>
      <c r="V76" s="1">
        <f t="shared" si="12"/>
        <v>39.790457286647104</v>
      </c>
      <c r="W76" s="1">
        <f t="shared" si="12"/>
        <v>34.009335517855106</v>
      </c>
      <c r="X76" s="1">
        <f t="shared" si="12"/>
        <v>26.947984587411959</v>
      </c>
      <c r="Y76" s="1">
        <f t="shared" si="12"/>
        <v>19.555865532160297</v>
      </c>
      <c r="Z76" s="1">
        <f t="shared" si="12"/>
        <v>14.773305428580441</v>
      </c>
      <c r="AA76" s="1">
        <f t="shared" si="12"/>
        <v>11.130235767408379</v>
      </c>
      <c r="AB76" s="2">
        <f t="shared" si="12"/>
        <v>12.92957312139557</v>
      </c>
      <c r="AC76" s="2"/>
      <c r="AD76" s="8"/>
      <c r="AE76" s="23">
        <f t="shared" si="9"/>
        <v>0.36</v>
      </c>
      <c r="AF76" s="6">
        <f t="shared" si="10"/>
        <v>-25.45112668080667</v>
      </c>
      <c r="AG76" s="53"/>
    </row>
    <row r="77" spans="1:33" x14ac:dyDescent="0.2">
      <c r="A77" s="23">
        <v>0.37</v>
      </c>
      <c r="B77" s="28">
        <f t="shared" si="11"/>
        <v>-18.533531462363083</v>
      </c>
      <c r="C77" s="1">
        <f t="shared" si="11"/>
        <v>-3.9503833248348226</v>
      </c>
      <c r="D77" s="1">
        <f t="shared" si="11"/>
        <v>-2.6555558956453771</v>
      </c>
      <c r="E77" s="1">
        <f t="shared" si="11"/>
        <v>-25.553827094526355</v>
      </c>
      <c r="F77" s="1">
        <f t="shared" si="11"/>
        <v>-31.409935077104738</v>
      </c>
      <c r="G77" s="1">
        <f t="shared" si="11"/>
        <v>-28.118111729064026</v>
      </c>
      <c r="H77" s="1">
        <f t="shared" si="11"/>
        <v>-26.262178347278635</v>
      </c>
      <c r="I77" s="1">
        <f t="shared" si="11"/>
        <v>-43.94694363378067</v>
      </c>
      <c r="J77" s="1">
        <f t="shared" si="11"/>
        <v>-59.90986039237211</v>
      </c>
      <c r="K77" s="1">
        <f t="shared" si="11"/>
        <v>-75.712678319570159</v>
      </c>
      <c r="L77" s="1">
        <f t="shared" si="11"/>
        <v>-76.734743915829924</v>
      </c>
      <c r="M77" s="1">
        <f t="shared" si="11"/>
        <v>-28.830687785132962</v>
      </c>
      <c r="N77" s="2">
        <f t="shared" si="11"/>
        <v>-422.2941832226889</v>
      </c>
      <c r="P77" s="157">
        <f t="shared" si="7"/>
        <v>0.37</v>
      </c>
      <c r="Q77" s="28">
        <f t="shared" si="12"/>
        <v>27.762137669547162</v>
      </c>
      <c r="R77" s="1">
        <f t="shared" si="12"/>
        <v>60.133871668802584</v>
      </c>
      <c r="S77" s="1">
        <f t="shared" si="12"/>
        <v>73.80571257291696</v>
      </c>
      <c r="T77" s="1">
        <f t="shared" si="12"/>
        <v>63.352038699738948</v>
      </c>
      <c r="U77" s="1">
        <f t="shared" si="12"/>
        <v>48.477618829914</v>
      </c>
      <c r="V77" s="1">
        <f t="shared" si="12"/>
        <v>39.898479757508269</v>
      </c>
      <c r="W77" s="1">
        <f t="shared" si="12"/>
        <v>34.340781974823031</v>
      </c>
      <c r="X77" s="1">
        <f t="shared" si="12"/>
        <v>27.177281253713421</v>
      </c>
      <c r="Y77" s="1">
        <f t="shared" si="12"/>
        <v>19.867559577058319</v>
      </c>
      <c r="Z77" s="1">
        <f t="shared" si="12"/>
        <v>14.843966341332477</v>
      </c>
      <c r="AA77" s="1">
        <f t="shared" si="12"/>
        <v>11.31041495127721</v>
      </c>
      <c r="AB77" s="2">
        <f t="shared" si="12"/>
        <v>13.465561768073847</v>
      </c>
      <c r="AC77" s="2"/>
      <c r="AD77" s="8"/>
      <c r="AE77" s="23">
        <f t="shared" si="9"/>
        <v>0.37</v>
      </c>
      <c r="AF77" s="6">
        <f t="shared" si="10"/>
        <v>-25.407603260280926</v>
      </c>
      <c r="AG77" s="53"/>
    </row>
    <row r="78" spans="1:33" x14ac:dyDescent="0.2">
      <c r="A78" s="23">
        <v>0.38</v>
      </c>
      <c r="B78" s="28">
        <f t="shared" si="11"/>
        <v>-16.011893240227575</v>
      </c>
      <c r="C78" s="1">
        <f t="shared" si="11"/>
        <v>-3.1307206611139846</v>
      </c>
      <c r="D78" s="1">
        <f t="shared" si="11"/>
        <v>-2.4131909346433043</v>
      </c>
      <c r="E78" s="1">
        <f t="shared" si="11"/>
        <v>-25.207357000752573</v>
      </c>
      <c r="F78" s="1">
        <f t="shared" si="11"/>
        <v>-30.466244254320479</v>
      </c>
      <c r="G78" s="1">
        <f t="shared" si="11"/>
        <v>-28.074592864711416</v>
      </c>
      <c r="H78" s="1">
        <f t="shared" si="11"/>
        <v>-26.181851211529914</v>
      </c>
      <c r="I78" s="1">
        <f t="shared" si="11"/>
        <v>-43.557652170334357</v>
      </c>
      <c r="J78" s="1">
        <f t="shared" si="11"/>
        <v>-59.839533966811594</v>
      </c>
      <c r="K78" s="1">
        <f t="shared" si="11"/>
        <v>-75.250923247245822</v>
      </c>
      <c r="L78" s="1">
        <f t="shared" si="11"/>
        <v>-75.940229454684854</v>
      </c>
      <c r="M78" s="1">
        <f t="shared" si="11"/>
        <v>-26.203045247094472</v>
      </c>
      <c r="N78" s="2">
        <f t="shared" si="11"/>
        <v>-421.39260312451415</v>
      </c>
      <c r="P78" s="157">
        <f t="shared" si="7"/>
        <v>0.38</v>
      </c>
      <c r="Q78" s="28">
        <f t="shared" si="12"/>
        <v>28.288827293809515</v>
      </c>
      <c r="R78" s="1">
        <f t="shared" si="12"/>
        <v>60.90431998814676</v>
      </c>
      <c r="S78" s="1">
        <f t="shared" si="12"/>
        <v>76.102732053809689</v>
      </c>
      <c r="T78" s="1">
        <f t="shared" si="12"/>
        <v>63.749985802197649</v>
      </c>
      <c r="U78" s="1">
        <f t="shared" si="12"/>
        <v>48.765853082123584</v>
      </c>
      <c r="V78" s="1">
        <f t="shared" si="12"/>
        <v>40.006502228369442</v>
      </c>
      <c r="W78" s="1">
        <f t="shared" si="12"/>
        <v>34.672228431790963</v>
      </c>
      <c r="X78" s="1">
        <f t="shared" si="12"/>
        <v>27.406577920014886</v>
      </c>
      <c r="Y78" s="1">
        <f t="shared" si="12"/>
        <v>20.179253621956338</v>
      </c>
      <c r="Z78" s="1">
        <f t="shared" si="12"/>
        <v>14.914627254084515</v>
      </c>
      <c r="AA78" s="1">
        <f t="shared" si="12"/>
        <v>11.490594135146042</v>
      </c>
      <c r="AB78" s="2">
        <f t="shared" si="12"/>
        <v>14.001550414752126</v>
      </c>
      <c r="AC78" s="2"/>
      <c r="AD78" s="8"/>
      <c r="AE78" s="23">
        <f t="shared" si="9"/>
        <v>0.38</v>
      </c>
      <c r="AF78" s="6">
        <f t="shared" si="10"/>
        <v>-25.364079839755181</v>
      </c>
      <c r="AG78" s="53"/>
    </row>
    <row r="79" spans="1:33" x14ac:dyDescent="0.2">
      <c r="A79" s="23">
        <v>0.39</v>
      </c>
      <c r="B79" s="28">
        <f t="shared" si="11"/>
        <v>-13.730592284011912</v>
      </c>
      <c r="C79" s="1">
        <f t="shared" si="11"/>
        <v>-2.5273802802100209</v>
      </c>
      <c r="D79" s="1">
        <f t="shared" si="11"/>
        <v>-2.1801226588730604</v>
      </c>
      <c r="E79" s="1">
        <f t="shared" si="11"/>
        <v>-24.47690611620612</v>
      </c>
      <c r="F79" s="1">
        <f t="shared" si="11"/>
        <v>-29.955852431743768</v>
      </c>
      <c r="G79" s="1">
        <f t="shared" si="11"/>
        <v>-27.996470942436172</v>
      </c>
      <c r="H79" s="1">
        <f t="shared" si="11"/>
        <v>-25.927767005647343</v>
      </c>
      <c r="I79" s="1">
        <f t="shared" si="11"/>
        <v>-43.367235995981076</v>
      </c>
      <c r="J79" s="1">
        <f t="shared" si="11"/>
        <v>-59.781038325006925</v>
      </c>
      <c r="K79" s="1">
        <f t="shared" si="11"/>
        <v>-74.840751640572122</v>
      </c>
      <c r="L79" s="1">
        <f t="shared" si="11"/>
        <v>-75.245218674072518</v>
      </c>
      <c r="M79" s="1">
        <f t="shared" si="11"/>
        <v>-24.600990374642993</v>
      </c>
      <c r="N79" s="2">
        <f t="shared" si="11"/>
        <v>-420.55344171825561</v>
      </c>
      <c r="P79" s="157">
        <f t="shared" si="7"/>
        <v>0.39</v>
      </c>
      <c r="Q79" s="28">
        <f t="shared" si="12"/>
        <v>29.674447374833594</v>
      </c>
      <c r="R79" s="1">
        <f t="shared" si="12"/>
        <v>61.397476838557075</v>
      </c>
      <c r="S79" s="1">
        <f t="shared" si="12"/>
        <v>79.112449211995113</v>
      </c>
      <c r="T79" s="1">
        <f t="shared" si="12"/>
        <v>64.112027903104746</v>
      </c>
      <c r="U79" s="1">
        <f t="shared" si="12"/>
        <v>49.338344237425225</v>
      </c>
      <c r="V79" s="1">
        <f t="shared" si="12"/>
        <v>40.570562855673401</v>
      </c>
      <c r="W79" s="1">
        <f t="shared" si="12"/>
        <v>34.880309756494356</v>
      </c>
      <c r="X79" s="1">
        <f t="shared" si="12"/>
        <v>27.585030099169476</v>
      </c>
      <c r="Y79" s="1">
        <f t="shared" si="12"/>
        <v>20.464331954277984</v>
      </c>
      <c r="Z79" s="1">
        <f t="shared" si="12"/>
        <v>15.001181261905177</v>
      </c>
      <c r="AA79" s="1">
        <f t="shared" si="12"/>
        <v>11.635631736758535</v>
      </c>
      <c r="AB79" s="2">
        <f t="shared" si="12"/>
        <v>14.327028696919925</v>
      </c>
      <c r="AC79" s="2"/>
      <c r="AD79" s="8"/>
      <c r="AE79" s="23">
        <f t="shared" si="9"/>
        <v>0.39</v>
      </c>
      <c r="AF79" s="6">
        <f t="shared" si="10"/>
        <v>-25.313979606497618</v>
      </c>
      <c r="AG79" s="53"/>
    </row>
    <row r="80" spans="1:33" x14ac:dyDescent="0.2">
      <c r="A80" s="23">
        <v>0.4</v>
      </c>
      <c r="B80" s="28">
        <f t="shared" si="11"/>
        <v>-11.655294698584674</v>
      </c>
      <c r="C80" s="1">
        <f t="shared" si="11"/>
        <v>-2.1094589988633707</v>
      </c>
      <c r="D80" s="1">
        <f t="shared" si="11"/>
        <v>-1.9550229704443833</v>
      </c>
      <c r="E80" s="1">
        <f t="shared" si="11"/>
        <v>-23.4173288395688</v>
      </c>
      <c r="F80" s="1">
        <f t="shared" si="11"/>
        <v>-29.816859752202092</v>
      </c>
      <c r="G80" s="1">
        <f t="shared" si="11"/>
        <v>-27.888689256227241</v>
      </c>
      <c r="H80" s="1">
        <f t="shared" si="11"/>
        <v>-25.524748168221475</v>
      </c>
      <c r="I80" s="1">
        <f t="shared" si="11"/>
        <v>-43.347284355136104</v>
      </c>
      <c r="J80" s="1">
        <f t="shared" si="11"/>
        <v>-59.732683354992993</v>
      </c>
      <c r="K80" s="1">
        <f t="shared" si="11"/>
        <v>-74.474794433027569</v>
      </c>
      <c r="L80" s="1">
        <f t="shared" si="11"/>
        <v>-74.635496762488259</v>
      </c>
      <c r="M80" s="1">
        <f t="shared" si="11"/>
        <v>-23.878010644123222</v>
      </c>
      <c r="N80" s="2">
        <f t="shared" si="11"/>
        <v>-419.76778204792532</v>
      </c>
      <c r="P80" s="157">
        <f t="shared" si="7"/>
        <v>0.4</v>
      </c>
      <c r="Q80" s="28">
        <f t="shared" si="12"/>
        <v>31.796293561653435</v>
      </c>
      <c r="R80" s="1">
        <f t="shared" si="12"/>
        <v>61.652955287024099</v>
      </c>
      <c r="S80" s="1">
        <f t="shared" si="12"/>
        <v>82.733050093574249</v>
      </c>
      <c r="T80" s="1">
        <f t="shared" si="12"/>
        <v>64.443294288396203</v>
      </c>
      <c r="U80" s="1">
        <f t="shared" si="12"/>
        <v>50.15448416680578</v>
      </c>
      <c r="V80" s="1">
        <f t="shared" si="12"/>
        <v>41.525513331356898</v>
      </c>
      <c r="W80" s="1">
        <f t="shared" si="12"/>
        <v>34.982649539256727</v>
      </c>
      <c r="X80" s="1">
        <f t="shared" si="12"/>
        <v>27.719901289341031</v>
      </c>
      <c r="Y80" s="1">
        <f t="shared" si="12"/>
        <v>20.72659681867702</v>
      </c>
      <c r="Z80" s="1">
        <f t="shared" si="12"/>
        <v>15.101357922641807</v>
      </c>
      <c r="AA80" s="1">
        <f t="shared" si="12"/>
        <v>11.750547982151312</v>
      </c>
      <c r="AB80" s="2">
        <f t="shared" si="12"/>
        <v>14.472069523793031</v>
      </c>
      <c r="AC80" s="2"/>
      <c r="AD80" s="8"/>
      <c r="AE80" s="23">
        <f t="shared" si="9"/>
        <v>0.4</v>
      </c>
      <c r="AF80" s="6">
        <f t="shared" si="10"/>
        <v>-25.258242105184213</v>
      </c>
      <c r="AG80" s="53"/>
    </row>
    <row r="81" spans="1:33" x14ac:dyDescent="0.2">
      <c r="A81" s="23">
        <v>0.41</v>
      </c>
      <c r="B81" s="28">
        <f t="shared" si="11"/>
        <v>-9.579997113157436</v>
      </c>
      <c r="C81" s="1">
        <f t="shared" si="11"/>
        <v>-1.6915377175167208</v>
      </c>
      <c r="D81" s="1">
        <f t="shared" si="11"/>
        <v>-1.7299232820157062</v>
      </c>
      <c r="E81" s="1">
        <f t="shared" si="11"/>
        <v>-22.357751562931483</v>
      </c>
      <c r="F81" s="1">
        <f t="shared" si="11"/>
        <v>-29.677867072660412</v>
      </c>
      <c r="G81" s="1">
        <f t="shared" si="11"/>
        <v>-27.780907570018314</v>
      </c>
      <c r="H81" s="1">
        <f t="shared" si="11"/>
        <v>-25.12172933079561</v>
      </c>
      <c r="I81" s="1">
        <f t="shared" si="11"/>
        <v>-43.327332714291124</v>
      </c>
      <c r="J81" s="1">
        <f t="shared" si="11"/>
        <v>-59.684328384979054</v>
      </c>
      <c r="K81" s="1">
        <f t="shared" si="11"/>
        <v>-74.108837225483015</v>
      </c>
      <c r="L81" s="1">
        <f t="shared" si="11"/>
        <v>-74.025774850903986</v>
      </c>
      <c r="M81" s="1">
        <f t="shared" si="11"/>
        <v>-23.155030913603447</v>
      </c>
      <c r="N81" s="2">
        <f t="shared" si="11"/>
        <v>-418.98212237759503</v>
      </c>
      <c r="P81" s="157">
        <f t="shared" si="7"/>
        <v>0.41</v>
      </c>
      <c r="Q81" s="28">
        <f t="shared" si="12"/>
        <v>33.91813974847328</v>
      </c>
      <c r="R81" s="1">
        <f t="shared" si="12"/>
        <v>61.908433735491116</v>
      </c>
      <c r="S81" s="1">
        <f t="shared" si="12"/>
        <v>86.3536509751534</v>
      </c>
      <c r="T81" s="1">
        <f t="shared" si="12"/>
        <v>64.774560673687645</v>
      </c>
      <c r="U81" s="1">
        <f t="shared" si="12"/>
        <v>50.970624096186334</v>
      </c>
      <c r="V81" s="1">
        <f t="shared" si="12"/>
        <v>42.480463807040394</v>
      </c>
      <c r="W81" s="1">
        <f t="shared" si="12"/>
        <v>35.084989322019105</v>
      </c>
      <c r="X81" s="1">
        <f t="shared" si="12"/>
        <v>27.85477247951259</v>
      </c>
      <c r="Y81" s="1">
        <f t="shared" si="12"/>
        <v>20.98886168307606</v>
      </c>
      <c r="Z81" s="1">
        <f t="shared" si="12"/>
        <v>15.201534583378436</v>
      </c>
      <c r="AA81" s="1">
        <f t="shared" si="12"/>
        <v>11.865464227544088</v>
      </c>
      <c r="AB81" s="2">
        <f t="shared" si="12"/>
        <v>14.617110350666136</v>
      </c>
      <c r="AC81" s="2"/>
      <c r="AD81" s="8"/>
      <c r="AE81" s="23">
        <f t="shared" si="9"/>
        <v>0.41</v>
      </c>
      <c r="AF81" s="6">
        <f t="shared" si="10"/>
        <v>-25.202504603870807</v>
      </c>
      <c r="AG81" s="53"/>
    </row>
    <row r="82" spans="1:33" x14ac:dyDescent="0.2">
      <c r="A82" s="23">
        <v>0.42</v>
      </c>
      <c r="B82" s="28">
        <f t="shared" si="11"/>
        <v>-7.5046995277301978</v>
      </c>
      <c r="C82" s="1">
        <f t="shared" si="11"/>
        <v>-1.2736164361700708</v>
      </c>
      <c r="D82" s="1">
        <f t="shared" si="11"/>
        <v>-1.5048235935870293</v>
      </c>
      <c r="E82" s="1">
        <f t="shared" si="11"/>
        <v>-21.298174286294163</v>
      </c>
      <c r="F82" s="1">
        <f t="shared" si="11"/>
        <v>-29.538874393118732</v>
      </c>
      <c r="G82" s="1">
        <f t="shared" si="11"/>
        <v>-27.673125883809387</v>
      </c>
      <c r="H82" s="1">
        <f t="shared" si="11"/>
        <v>-24.718710493369745</v>
      </c>
      <c r="I82" s="1">
        <f t="shared" si="11"/>
        <v>-43.307381073446145</v>
      </c>
      <c r="J82" s="1">
        <f t="shared" si="11"/>
        <v>-59.635973414965122</v>
      </c>
      <c r="K82" s="1">
        <f t="shared" si="11"/>
        <v>-73.742880017938461</v>
      </c>
      <c r="L82" s="1">
        <f t="shared" si="11"/>
        <v>-73.416052939319712</v>
      </c>
      <c r="M82" s="1">
        <f t="shared" si="11"/>
        <v>-22.432051183083676</v>
      </c>
      <c r="N82" s="2">
        <f t="shared" si="11"/>
        <v>-418.19646270726469</v>
      </c>
      <c r="P82" s="157">
        <f t="shared" si="7"/>
        <v>0.42</v>
      </c>
      <c r="Q82" s="28">
        <f t="shared" si="12"/>
        <v>36.039985935293117</v>
      </c>
      <c r="R82" s="1">
        <f t="shared" si="12"/>
        <v>62.163912183958132</v>
      </c>
      <c r="S82" s="1">
        <f t="shared" si="12"/>
        <v>89.974251856732536</v>
      </c>
      <c r="T82" s="1">
        <f t="shared" si="12"/>
        <v>65.105827058979102</v>
      </c>
      <c r="U82" s="1">
        <f t="shared" si="12"/>
        <v>51.786764025566882</v>
      </c>
      <c r="V82" s="1">
        <f t="shared" si="12"/>
        <v>43.43541428272389</v>
      </c>
      <c r="W82" s="1">
        <f t="shared" si="12"/>
        <v>35.187329104781476</v>
      </c>
      <c r="X82" s="1">
        <f t="shared" si="12"/>
        <v>27.989643669684146</v>
      </c>
      <c r="Y82" s="1">
        <f t="shared" si="12"/>
        <v>21.251126547475096</v>
      </c>
      <c r="Z82" s="1">
        <f t="shared" si="12"/>
        <v>15.301711244115063</v>
      </c>
      <c r="AA82" s="1">
        <f t="shared" si="12"/>
        <v>11.980380472936865</v>
      </c>
      <c r="AB82" s="2">
        <f t="shared" si="12"/>
        <v>14.762151177539243</v>
      </c>
      <c r="AC82" s="2"/>
      <c r="AD82" s="8"/>
      <c r="AE82" s="23">
        <f t="shared" si="9"/>
        <v>0.42</v>
      </c>
      <c r="AF82" s="6">
        <f t="shared" si="10"/>
        <v>-25.146767102557401</v>
      </c>
      <c r="AG82" s="53"/>
    </row>
    <row r="83" spans="1:33" x14ac:dyDescent="0.2">
      <c r="A83" s="23">
        <v>0.43</v>
      </c>
      <c r="B83" s="28">
        <f t="shared" si="11"/>
        <v>-6.06525105164945</v>
      </c>
      <c r="C83" s="1">
        <f t="shared" si="11"/>
        <v>-0.93892072359661116</v>
      </c>
      <c r="D83" s="1">
        <f t="shared" si="11"/>
        <v>-1.1771609638147442</v>
      </c>
      <c r="E83" s="1">
        <f t="shared" si="11"/>
        <v>-20.748960359727452</v>
      </c>
      <c r="F83" s="1">
        <f t="shared" si="11"/>
        <v>-29.341312369047721</v>
      </c>
      <c r="G83" s="1">
        <f t="shared" si="11"/>
        <v>-27.535469937090792</v>
      </c>
      <c r="H83" s="1">
        <f t="shared" si="11"/>
        <v>-24.544024074009858</v>
      </c>
      <c r="I83" s="1">
        <f t="shared" si="11"/>
        <v>-43.015562957829097</v>
      </c>
      <c r="J83" s="1">
        <f t="shared" si="11"/>
        <v>-59.60663127692002</v>
      </c>
      <c r="K83" s="1">
        <f t="shared" si="11"/>
        <v>-72.651731511272018</v>
      </c>
      <c r="L83" s="1">
        <f t="shared" si="11"/>
        <v>-73.203095254182259</v>
      </c>
      <c r="M83" s="1">
        <f t="shared" si="11"/>
        <v>-21.933373701780329</v>
      </c>
      <c r="N83" s="2">
        <f t="shared" si="11"/>
        <v>-416.97740722553652</v>
      </c>
      <c r="P83" s="157">
        <f t="shared" si="7"/>
        <v>0.43</v>
      </c>
      <c r="Q83" s="28">
        <f t="shared" si="12"/>
        <v>37.466717454679014</v>
      </c>
      <c r="R83" s="1">
        <f t="shared" si="12"/>
        <v>62.388954287886307</v>
      </c>
      <c r="S83" s="1">
        <f t="shared" si="12"/>
        <v>91.365366309354428</v>
      </c>
      <c r="T83" s="1">
        <f t="shared" si="12"/>
        <v>66.556112231242679</v>
      </c>
      <c r="U83" s="1">
        <f t="shared" si="12"/>
        <v>54.161558242780885</v>
      </c>
      <c r="V83" s="1">
        <f t="shared" si="12"/>
        <v>45.433894114049252</v>
      </c>
      <c r="W83" s="1">
        <f t="shared" si="12"/>
        <v>37.179327504062201</v>
      </c>
      <c r="X83" s="1">
        <f t="shared" si="12"/>
        <v>28.561508957930744</v>
      </c>
      <c r="Y83" s="1">
        <f t="shared" si="12"/>
        <v>21.671800681290154</v>
      </c>
      <c r="Z83" s="1">
        <f t="shared" si="12"/>
        <v>15.462723813444141</v>
      </c>
      <c r="AA83" s="1">
        <f t="shared" si="12"/>
        <v>12.211812997988526</v>
      </c>
      <c r="AB83" s="2">
        <f t="shared" si="12"/>
        <v>14.897288120506571</v>
      </c>
      <c r="AC83" s="2"/>
      <c r="AD83" s="8"/>
      <c r="AE83" s="23">
        <f t="shared" si="9"/>
        <v>0.43</v>
      </c>
      <c r="AF83" s="6">
        <f t="shared" si="10"/>
        <v>-25.128252813739149</v>
      </c>
      <c r="AG83" s="53"/>
    </row>
    <row r="84" spans="1:33" x14ac:dyDescent="0.2">
      <c r="A84" s="23">
        <v>0.44</v>
      </c>
      <c r="B84" s="28">
        <f t="shared" si="11"/>
        <v>-4.9084021797226987</v>
      </c>
      <c r="C84" s="1">
        <f t="shared" si="11"/>
        <v>-0.64121415270012505</v>
      </c>
      <c r="D84" s="1">
        <f t="shared" si="11"/>
        <v>-0.80391480455641118</v>
      </c>
      <c r="E84" s="1">
        <f t="shared" si="11"/>
        <v>-20.426574588747677</v>
      </c>
      <c r="F84" s="1">
        <f t="shared" si="11"/>
        <v>-29.117719525185894</v>
      </c>
      <c r="G84" s="1">
        <f t="shared" si="11"/>
        <v>-27.384536541256793</v>
      </c>
      <c r="H84" s="1">
        <f t="shared" si="11"/>
        <v>-24.470818729345964</v>
      </c>
      <c r="I84" s="1">
        <f t="shared" si="11"/>
        <v>-42.602915297868904</v>
      </c>
      <c r="J84" s="1">
        <f t="shared" si="11"/>
        <v>-59.585739286416626</v>
      </c>
      <c r="K84" s="1">
        <f t="shared" si="11"/>
        <v>-71.238275760551403</v>
      </c>
      <c r="L84" s="1">
        <f t="shared" si="11"/>
        <v>-73.166477225243412</v>
      </c>
      <c r="M84" s="1">
        <f t="shared" si="11"/>
        <v>-21.534386109017621</v>
      </c>
      <c r="N84" s="2">
        <f t="shared" si="11"/>
        <v>-415.56573138318709</v>
      </c>
      <c r="P84" s="157">
        <f t="shared" si="7"/>
        <v>0.44</v>
      </c>
      <c r="Q84" s="28">
        <f t="shared" si="12"/>
        <v>38.584509121872046</v>
      </c>
      <c r="R84" s="1">
        <f t="shared" si="12"/>
        <v>62.600469127575003</v>
      </c>
      <c r="S84" s="1">
        <f t="shared" si="12"/>
        <v>91.765597904661973</v>
      </c>
      <c r="T84" s="1">
        <f t="shared" si="12"/>
        <v>68.503739086604995</v>
      </c>
      <c r="U84" s="1">
        <f t="shared" si="12"/>
        <v>57.229087699031979</v>
      </c>
      <c r="V84" s="1">
        <f t="shared" si="12"/>
        <v>47.896164770104328</v>
      </c>
      <c r="W84" s="1">
        <f t="shared" si="12"/>
        <v>40.011174177351073</v>
      </c>
      <c r="X84" s="1">
        <f t="shared" si="12"/>
        <v>29.327593845321804</v>
      </c>
      <c r="Y84" s="1">
        <f t="shared" si="12"/>
        <v>22.162878934845669</v>
      </c>
      <c r="Z84" s="1">
        <f t="shared" si="12"/>
        <v>15.650774564369863</v>
      </c>
      <c r="AA84" s="1">
        <f t="shared" si="12"/>
        <v>12.495030536221913</v>
      </c>
      <c r="AB84" s="2">
        <f t="shared" si="12"/>
        <v>15.028023337293554</v>
      </c>
      <c r="AC84" s="2"/>
      <c r="AD84" s="8"/>
      <c r="AE84" s="23">
        <f t="shared" si="9"/>
        <v>0.44</v>
      </c>
      <c r="AF84" s="6">
        <f t="shared" si="10"/>
        <v>-25.126282174918746</v>
      </c>
      <c r="AG84" s="53"/>
    </row>
    <row r="85" spans="1:33" x14ac:dyDescent="0.2">
      <c r="A85" s="23">
        <v>0.45</v>
      </c>
      <c r="B85" s="28">
        <f t="shared" si="11"/>
        <v>-3.7515533077959398</v>
      </c>
      <c r="C85" s="1">
        <f t="shared" si="11"/>
        <v>-0.34350758180363694</v>
      </c>
      <c r="D85" s="1">
        <f t="shared" si="11"/>
        <v>-0.43066864529807547</v>
      </c>
      <c r="E85" s="1">
        <f t="shared" si="11"/>
        <v>-20.104188817767902</v>
      </c>
      <c r="F85" s="1">
        <f t="shared" si="11"/>
        <v>-28.894126681324064</v>
      </c>
      <c r="G85" s="1">
        <f t="shared" si="11"/>
        <v>-27.233603145422791</v>
      </c>
      <c r="H85" s="1">
        <f t="shared" si="11"/>
        <v>-24.397613384682071</v>
      </c>
      <c r="I85" s="1">
        <f t="shared" si="11"/>
        <v>-42.190267637908711</v>
      </c>
      <c r="J85" s="1">
        <f t="shared" si="11"/>
        <v>-59.564847295913232</v>
      </c>
      <c r="K85" s="1">
        <f t="shared" si="11"/>
        <v>-69.824820009830759</v>
      </c>
      <c r="L85" s="1">
        <f t="shared" si="11"/>
        <v>-73.129859196304551</v>
      </c>
      <c r="M85" s="1">
        <f t="shared" si="11"/>
        <v>-21.135398516254906</v>
      </c>
      <c r="N85" s="2">
        <f t="shared" si="11"/>
        <v>-414.15405554083765</v>
      </c>
      <c r="P85" s="157">
        <f t="shared" si="7"/>
        <v>0.45</v>
      </c>
      <c r="Q85" s="28">
        <f t="shared" si="12"/>
        <v>39.702300789065092</v>
      </c>
      <c r="R85" s="1">
        <f t="shared" si="12"/>
        <v>62.8119839672637</v>
      </c>
      <c r="S85" s="1">
        <f t="shared" si="12"/>
        <v>92.165829499969519</v>
      </c>
      <c r="T85" s="1">
        <f t="shared" si="12"/>
        <v>70.45136594196731</v>
      </c>
      <c r="U85" s="1">
        <f t="shared" si="12"/>
        <v>60.296617155283094</v>
      </c>
      <c r="V85" s="1">
        <f t="shared" si="12"/>
        <v>50.358435426159424</v>
      </c>
      <c r="W85" s="1">
        <f t="shared" si="12"/>
        <v>42.843020850639974</v>
      </c>
      <c r="X85" s="1">
        <f t="shared" si="12"/>
        <v>30.093678732712871</v>
      </c>
      <c r="Y85" s="1">
        <f t="shared" si="12"/>
        <v>22.653957188401186</v>
      </c>
      <c r="Z85" s="1">
        <f t="shared" si="12"/>
        <v>15.838825315295587</v>
      </c>
      <c r="AA85" s="1">
        <f t="shared" si="12"/>
        <v>12.778248074455302</v>
      </c>
      <c r="AB85" s="2">
        <f t="shared" si="12"/>
        <v>15.158758554080539</v>
      </c>
      <c r="AC85" s="2"/>
      <c r="AD85" s="8"/>
      <c r="AE85" s="23">
        <f t="shared" si="9"/>
        <v>0.45</v>
      </c>
      <c r="AF85" s="6">
        <f t="shared" si="10"/>
        <v>-25.124311536098343</v>
      </c>
      <c r="AG85" s="53"/>
    </row>
    <row r="86" spans="1:33" x14ac:dyDescent="0.2">
      <c r="A86" s="23">
        <v>0.46</v>
      </c>
      <c r="B86" s="28">
        <f t="shared" si="11"/>
        <v>-2.5947044358691889</v>
      </c>
      <c r="C86" s="1">
        <f t="shared" si="11"/>
        <v>-4.5801010907150719E-2</v>
      </c>
      <c r="D86" s="1">
        <f t="shared" si="11"/>
        <v>-5.7422486039742315E-2</v>
      </c>
      <c r="E86" s="1">
        <f t="shared" si="11"/>
        <v>-19.781803046788127</v>
      </c>
      <c r="F86" s="1">
        <f t="shared" si="11"/>
        <v>-28.670533837462237</v>
      </c>
      <c r="G86" s="1">
        <f t="shared" si="11"/>
        <v>-27.082669749588788</v>
      </c>
      <c r="H86" s="1">
        <f t="shared" si="11"/>
        <v>-24.324408040018177</v>
      </c>
      <c r="I86" s="1">
        <f t="shared" si="11"/>
        <v>-41.777619977948518</v>
      </c>
      <c r="J86" s="1">
        <f t="shared" si="11"/>
        <v>-59.543955305409838</v>
      </c>
      <c r="K86" s="1">
        <f t="shared" si="11"/>
        <v>-68.411364259110144</v>
      </c>
      <c r="L86" s="1">
        <f t="shared" si="11"/>
        <v>-73.093241167365704</v>
      </c>
      <c r="M86" s="1">
        <f t="shared" si="11"/>
        <v>-20.736410923492194</v>
      </c>
      <c r="N86" s="2">
        <f t="shared" si="11"/>
        <v>-412.74237969848815</v>
      </c>
      <c r="P86" s="157">
        <f t="shared" si="7"/>
        <v>0.46</v>
      </c>
      <c r="Q86" s="28">
        <f t="shared" si="12"/>
        <v>40.820092456258124</v>
      </c>
      <c r="R86" s="1">
        <f t="shared" si="12"/>
        <v>63.023498806952389</v>
      </c>
      <c r="S86" s="1">
        <f t="shared" si="12"/>
        <v>92.566061095277078</v>
      </c>
      <c r="T86" s="1">
        <f t="shared" si="12"/>
        <v>72.398992797329612</v>
      </c>
      <c r="U86" s="1">
        <f t="shared" si="12"/>
        <v>63.364146611534188</v>
      </c>
      <c r="V86" s="1">
        <f t="shared" si="12"/>
        <v>52.8207060822145</v>
      </c>
      <c r="W86" s="1">
        <f t="shared" si="12"/>
        <v>45.674867523928846</v>
      </c>
      <c r="X86" s="1">
        <f t="shared" si="12"/>
        <v>30.85976362010393</v>
      </c>
      <c r="Y86" s="1">
        <f t="shared" si="12"/>
        <v>23.145035441956701</v>
      </c>
      <c r="Z86" s="1">
        <f t="shared" si="12"/>
        <v>16.026876066221309</v>
      </c>
      <c r="AA86" s="1">
        <f t="shared" si="12"/>
        <v>13.061465612688689</v>
      </c>
      <c r="AB86" s="2">
        <f t="shared" si="12"/>
        <v>15.289493770867521</v>
      </c>
      <c r="AC86" s="2"/>
      <c r="AD86" s="8"/>
      <c r="AE86" s="23">
        <f t="shared" si="9"/>
        <v>0.46</v>
      </c>
      <c r="AF86" s="6">
        <f t="shared" si="10"/>
        <v>-25.12234089727794</v>
      </c>
      <c r="AG86" s="53"/>
    </row>
    <row r="87" spans="1:33" x14ac:dyDescent="0.2">
      <c r="A87" s="23">
        <v>0.47</v>
      </c>
      <c r="B87" s="28">
        <f t="shared" si="11"/>
        <v>-1.9618833667403974</v>
      </c>
      <c r="C87" s="1">
        <f t="shared" si="11"/>
        <v>0</v>
      </c>
      <c r="D87" s="1">
        <f t="shared" si="11"/>
        <v>0</v>
      </c>
      <c r="E87" s="1">
        <f t="shared" si="11"/>
        <v>-19.607278156911164</v>
      </c>
      <c r="F87" s="1">
        <f t="shared" si="11"/>
        <v>-28.089417216381868</v>
      </c>
      <c r="G87" s="1">
        <f t="shared" si="11"/>
        <v>-26.665197692359058</v>
      </c>
      <c r="H87" s="1">
        <f t="shared" si="11"/>
        <v>-24.290304263604519</v>
      </c>
      <c r="I87" s="1">
        <f t="shared" si="11"/>
        <v>-41.658654648659727</v>
      </c>
      <c r="J87" s="1">
        <f t="shared" si="11"/>
        <v>-59.511633019240641</v>
      </c>
      <c r="K87" s="1">
        <f t="shared" si="11"/>
        <v>-67.825724497377223</v>
      </c>
      <c r="L87" s="1">
        <f t="shared" si="11"/>
        <v>-72.858355167681566</v>
      </c>
      <c r="M87" s="1">
        <f t="shared" si="11"/>
        <v>-18.753012489907775</v>
      </c>
      <c r="N87" s="2">
        <f t="shared" si="11"/>
        <v>-407.8211311246306</v>
      </c>
      <c r="P87" s="157">
        <f t="shared" si="7"/>
        <v>0.47</v>
      </c>
      <c r="Q87" s="28">
        <f t="shared" si="12"/>
        <v>42.06812851799598</v>
      </c>
      <c r="R87" s="1">
        <f t="shared" si="12"/>
        <v>65.015991714226018</v>
      </c>
      <c r="S87" s="1">
        <f t="shared" si="12"/>
        <v>93.123652015402286</v>
      </c>
      <c r="T87" s="1">
        <f t="shared" si="12"/>
        <v>74.638340640182278</v>
      </c>
      <c r="U87" s="1">
        <f t="shared" si="12"/>
        <v>65.874757962364583</v>
      </c>
      <c r="V87" s="1">
        <f t="shared" si="12"/>
        <v>54.526936545179126</v>
      </c>
      <c r="W87" s="1">
        <f t="shared" si="12"/>
        <v>46.866159307981924</v>
      </c>
      <c r="X87" s="1">
        <f t="shared" si="12"/>
        <v>31.511796519333799</v>
      </c>
      <c r="Y87" s="1">
        <f t="shared" si="12"/>
        <v>23.514253961403057</v>
      </c>
      <c r="Z87" s="1">
        <f t="shared" si="12"/>
        <v>16.728131312518961</v>
      </c>
      <c r="AA87" s="1">
        <f t="shared" si="12"/>
        <v>13.17431606262064</v>
      </c>
      <c r="AB87" s="2">
        <f t="shared" si="12"/>
        <v>15.470785644340413</v>
      </c>
      <c r="AC87" s="2"/>
      <c r="AD87" s="8"/>
      <c r="AE87" s="23">
        <f t="shared" si="9"/>
        <v>0.47</v>
      </c>
      <c r="AF87" s="6">
        <f t="shared" si="10"/>
        <v>-24.716603984267234</v>
      </c>
      <c r="AG87" s="53"/>
    </row>
    <row r="88" spans="1:33" x14ac:dyDescent="0.2">
      <c r="A88" s="23">
        <v>0.48</v>
      </c>
      <c r="B88" s="28">
        <f t="shared" si="11"/>
        <v>-1.4243400799384975</v>
      </c>
      <c r="C88" s="1">
        <f t="shared" si="11"/>
        <v>0</v>
      </c>
      <c r="D88" s="1">
        <f t="shared" si="11"/>
        <v>0</v>
      </c>
      <c r="E88" s="1">
        <f t="shared" si="11"/>
        <v>-19.459637063598347</v>
      </c>
      <c r="F88" s="1">
        <f t="shared" si="11"/>
        <v>-27.443296272170851</v>
      </c>
      <c r="G88" s="1">
        <f t="shared" si="11"/>
        <v>-26.199264060330101</v>
      </c>
      <c r="H88" s="1">
        <f t="shared" si="11"/>
        <v>-24.263309863236362</v>
      </c>
      <c r="I88" s="1">
        <f t="shared" si="11"/>
        <v>-41.593086106765732</v>
      </c>
      <c r="J88" s="1">
        <f t="shared" si="11"/>
        <v>-59.477232497495855</v>
      </c>
      <c r="K88" s="1">
        <f t="shared" si="11"/>
        <v>-67.39059673364207</v>
      </c>
      <c r="L88" s="1">
        <f t="shared" si="11"/>
        <v>-72.587420446043751</v>
      </c>
      <c r="M88" s="1">
        <f t="shared" si="11"/>
        <v>-16.481539357992105</v>
      </c>
      <c r="N88" s="2">
        <f t="shared" si="11"/>
        <v>-402.26177841777144</v>
      </c>
      <c r="P88" s="157">
        <f t="shared" si="7"/>
        <v>0.48</v>
      </c>
      <c r="Q88" s="28">
        <f t="shared" si="12"/>
        <v>43.339845378742012</v>
      </c>
      <c r="R88" s="1">
        <f t="shared" si="12"/>
        <v>67.332298815606038</v>
      </c>
      <c r="S88" s="1">
        <f t="shared" si="12"/>
        <v>93.709853721857996</v>
      </c>
      <c r="T88" s="1">
        <f t="shared" si="12"/>
        <v>76.930728662578687</v>
      </c>
      <c r="U88" s="1">
        <f t="shared" si="12"/>
        <v>68.284111475845805</v>
      </c>
      <c r="V88" s="1">
        <f t="shared" si="12"/>
        <v>56.095705154854613</v>
      </c>
      <c r="W88" s="1">
        <f t="shared" si="12"/>
        <v>47.759168384901237</v>
      </c>
      <c r="X88" s="1">
        <f t="shared" si="12"/>
        <v>32.143092693443457</v>
      </c>
      <c r="Y88" s="1">
        <f t="shared" si="12"/>
        <v>23.861316165556847</v>
      </c>
      <c r="Z88" s="1">
        <f t="shared" si="12"/>
        <v>17.522696467066069</v>
      </c>
      <c r="AA88" s="1">
        <f t="shared" si="12"/>
        <v>13.256190678315971</v>
      </c>
      <c r="AB88" s="2">
        <f t="shared" si="12"/>
        <v>15.661269637210745</v>
      </c>
      <c r="AC88" s="2"/>
      <c r="AD88" s="8"/>
      <c r="AE88" s="23">
        <f t="shared" si="9"/>
        <v>0.48</v>
      </c>
      <c r="AF88" s="6">
        <f t="shared" si="10"/>
        <v>-24.23745502140374</v>
      </c>
      <c r="AG88" s="53"/>
    </row>
    <row r="89" spans="1:33" x14ac:dyDescent="0.2">
      <c r="A89" s="23">
        <v>0.49</v>
      </c>
      <c r="B89" s="28">
        <f t="shared" si="11"/>
        <v>-0.8867967931366012</v>
      </c>
      <c r="C89" s="1">
        <f t="shared" si="11"/>
        <v>0</v>
      </c>
      <c r="D89" s="1">
        <f t="shared" si="11"/>
        <v>0</v>
      </c>
      <c r="E89" s="1">
        <f t="shared" si="11"/>
        <v>-19.311995970285526</v>
      </c>
      <c r="F89" s="1">
        <f t="shared" si="11"/>
        <v>-26.797175327959835</v>
      </c>
      <c r="G89" s="1">
        <f t="shared" si="11"/>
        <v>-25.733330428301144</v>
      </c>
      <c r="H89" s="1">
        <f t="shared" si="11"/>
        <v>-24.236315462868202</v>
      </c>
      <c r="I89" s="1">
        <f t="shared" si="11"/>
        <v>-41.527517564871744</v>
      </c>
      <c r="J89" s="1">
        <f t="shared" si="11"/>
        <v>-59.442831975751062</v>
      </c>
      <c r="K89" s="1">
        <f t="shared" si="11"/>
        <v>-66.955468969906903</v>
      </c>
      <c r="L89" s="1">
        <f t="shared" si="11"/>
        <v>-72.316485724405922</v>
      </c>
      <c r="M89" s="1">
        <f t="shared" si="11"/>
        <v>-14.210066226076449</v>
      </c>
      <c r="N89" s="2">
        <f t="shared" si="11"/>
        <v>-396.70242571091234</v>
      </c>
      <c r="P89" s="157">
        <f t="shared" si="7"/>
        <v>0.49</v>
      </c>
      <c r="Q89" s="28">
        <f t="shared" si="12"/>
        <v>44.611562239488038</v>
      </c>
      <c r="R89" s="1">
        <f t="shared" si="12"/>
        <v>69.648605916986043</v>
      </c>
      <c r="S89" s="1">
        <f t="shared" si="12"/>
        <v>94.296055428313707</v>
      </c>
      <c r="T89" s="1">
        <f t="shared" si="12"/>
        <v>79.223116684975068</v>
      </c>
      <c r="U89" s="1">
        <f t="shared" si="12"/>
        <v>70.693464989326998</v>
      </c>
      <c r="V89" s="1">
        <f t="shared" si="12"/>
        <v>57.664473764530086</v>
      </c>
      <c r="W89" s="1">
        <f t="shared" si="12"/>
        <v>48.65217746182055</v>
      </c>
      <c r="X89" s="1">
        <f t="shared" si="12"/>
        <v>32.774388867553114</v>
      </c>
      <c r="Y89" s="1">
        <f t="shared" si="12"/>
        <v>24.208378369710637</v>
      </c>
      <c r="Z89" s="1">
        <f t="shared" si="12"/>
        <v>18.31726162161317</v>
      </c>
      <c r="AA89" s="1">
        <f t="shared" si="12"/>
        <v>13.338065294011299</v>
      </c>
      <c r="AB89" s="2">
        <f t="shared" si="12"/>
        <v>15.851753630081078</v>
      </c>
      <c r="AC89" s="2"/>
      <c r="AD89" s="8"/>
      <c r="AE89" s="23">
        <f t="shared" si="9"/>
        <v>0.49</v>
      </c>
      <c r="AF89" s="6">
        <f t="shared" si="10"/>
        <v>-23.758306058540249</v>
      </c>
      <c r="AG89" s="53"/>
    </row>
    <row r="90" spans="1:33" x14ac:dyDescent="0.2">
      <c r="A90" s="23">
        <v>0.5</v>
      </c>
      <c r="B90" s="28">
        <f t="shared" si="11"/>
        <v>-0.34925350633470487</v>
      </c>
      <c r="C90" s="1">
        <f t="shared" si="11"/>
        <v>0</v>
      </c>
      <c r="D90" s="1">
        <f t="shared" si="11"/>
        <v>0</v>
      </c>
      <c r="E90" s="1">
        <f t="shared" si="11"/>
        <v>-19.164354876972709</v>
      </c>
      <c r="F90" s="1">
        <f t="shared" si="11"/>
        <v>-26.151054383748821</v>
      </c>
      <c r="G90" s="1">
        <f t="shared" si="11"/>
        <v>-25.267396796272187</v>
      </c>
      <c r="H90" s="1">
        <f t="shared" si="11"/>
        <v>-24.209321062500045</v>
      </c>
      <c r="I90" s="1">
        <f t="shared" si="11"/>
        <v>-41.461949022977748</v>
      </c>
      <c r="J90" s="1">
        <f t="shared" si="11"/>
        <v>-59.408431454006269</v>
      </c>
      <c r="K90" s="1">
        <f t="shared" si="11"/>
        <v>-66.52034120617175</v>
      </c>
      <c r="L90" s="1">
        <f t="shared" si="11"/>
        <v>-72.045551002768107</v>
      </c>
      <c r="M90" s="1">
        <f t="shared" si="11"/>
        <v>-11.938593094160794</v>
      </c>
      <c r="N90" s="2">
        <f t="shared" si="11"/>
        <v>-391.14307300405324</v>
      </c>
      <c r="P90" s="157">
        <f t="shared" si="7"/>
        <v>0.5</v>
      </c>
      <c r="Q90" s="28">
        <f t="shared" si="12"/>
        <v>45.883279100234056</v>
      </c>
      <c r="R90" s="1">
        <f t="shared" si="12"/>
        <v>71.964913018366033</v>
      </c>
      <c r="S90" s="1">
        <f t="shared" si="12"/>
        <v>94.882257134769418</v>
      </c>
      <c r="T90" s="1">
        <f t="shared" si="12"/>
        <v>81.515504707371448</v>
      </c>
      <c r="U90" s="1">
        <f t="shared" si="12"/>
        <v>73.102818502808205</v>
      </c>
      <c r="V90" s="1">
        <f t="shared" si="12"/>
        <v>59.23324237420556</v>
      </c>
      <c r="W90" s="1">
        <f t="shared" si="12"/>
        <v>49.545186538739856</v>
      </c>
      <c r="X90" s="1">
        <f t="shared" si="12"/>
        <v>33.405685041662771</v>
      </c>
      <c r="Y90" s="1">
        <f t="shared" si="12"/>
        <v>24.555440573864423</v>
      </c>
      <c r="Z90" s="1">
        <f t="shared" si="12"/>
        <v>19.111826776160271</v>
      </c>
      <c r="AA90" s="1">
        <f t="shared" si="12"/>
        <v>13.419939909706628</v>
      </c>
      <c r="AB90" s="2">
        <f t="shared" si="12"/>
        <v>16.042237622951408</v>
      </c>
      <c r="AC90" s="2"/>
      <c r="AD90" s="8"/>
      <c r="AE90" s="23">
        <f t="shared" si="9"/>
        <v>0.5</v>
      </c>
      <c r="AF90" s="6">
        <f t="shared" si="10"/>
        <v>-23.279157095676759</v>
      </c>
      <c r="AG90" s="53"/>
    </row>
    <row r="91" spans="1:33" x14ac:dyDescent="0.2">
      <c r="A91" s="23">
        <v>0.51</v>
      </c>
      <c r="B91" s="28">
        <f t="shared" si="11"/>
        <v>-0.25844759468768169</v>
      </c>
      <c r="C91" s="1">
        <f t="shared" si="11"/>
        <v>0</v>
      </c>
      <c r="D91" s="1">
        <f t="shared" si="11"/>
        <v>0</v>
      </c>
      <c r="E91" s="1">
        <f t="shared" si="11"/>
        <v>-18.227488717970484</v>
      </c>
      <c r="F91" s="1">
        <f t="shared" si="11"/>
        <v>-26.093320596184956</v>
      </c>
      <c r="G91" s="1">
        <f t="shared" si="11"/>
        <v>-25.254020345653881</v>
      </c>
      <c r="H91" s="1">
        <f t="shared" si="11"/>
        <v>-24.195852253108384</v>
      </c>
      <c r="I91" s="1">
        <f t="shared" si="11"/>
        <v>-41.383887511038324</v>
      </c>
      <c r="J91" s="1">
        <f t="shared" si="11"/>
        <v>-58.630177342396614</v>
      </c>
      <c r="K91" s="1">
        <f t="shared" si="11"/>
        <v>-65.961145185472034</v>
      </c>
      <c r="L91" s="1">
        <f t="shared" si="11"/>
        <v>-70.122085423450159</v>
      </c>
      <c r="M91" s="1">
        <f t="shared" si="11"/>
        <v>-10.91421341218645</v>
      </c>
      <c r="N91" s="2">
        <f t="shared" si="11"/>
        <v>-389.46735749253565</v>
      </c>
      <c r="P91" s="157">
        <f t="shared" si="7"/>
        <v>0.51</v>
      </c>
      <c r="Q91" s="28">
        <f t="shared" si="12"/>
        <v>47.490441769304809</v>
      </c>
      <c r="R91" s="1">
        <f t="shared" si="12"/>
        <v>72.814645056195161</v>
      </c>
      <c r="S91" s="1">
        <f t="shared" si="12"/>
        <v>95.020968089179902</v>
      </c>
      <c r="T91" s="1">
        <f t="shared" si="12"/>
        <v>83.461025753610173</v>
      </c>
      <c r="U91" s="1">
        <f t="shared" si="12"/>
        <v>73.584453708371797</v>
      </c>
      <c r="V91" s="1">
        <f t="shared" si="12"/>
        <v>59.760750550431268</v>
      </c>
      <c r="W91" s="1">
        <f t="shared" si="12"/>
        <v>50.39988382058165</v>
      </c>
      <c r="X91" s="1">
        <f t="shared" si="12"/>
        <v>35.405366842297951</v>
      </c>
      <c r="Y91" s="1">
        <f t="shared" si="12"/>
        <v>25.667870762975937</v>
      </c>
      <c r="Z91" s="1">
        <f t="shared" si="12"/>
        <v>19.798787947314644</v>
      </c>
      <c r="AA91" s="1">
        <f t="shared" si="12"/>
        <v>13.477443061624518</v>
      </c>
      <c r="AB91" s="2">
        <f t="shared" si="12"/>
        <v>16.432874337136472</v>
      </c>
      <c r="AC91" s="2"/>
      <c r="AD91" s="8"/>
      <c r="AE91" s="23">
        <f t="shared" si="9"/>
        <v>0.51</v>
      </c>
      <c r="AF91" s="6">
        <f t="shared" si="10"/>
        <v>-22.817580841319224</v>
      </c>
      <c r="AG91" s="53"/>
    </row>
    <row r="92" spans="1:33" x14ac:dyDescent="0.2">
      <c r="A92" s="23">
        <v>0.52</v>
      </c>
      <c r="B92" s="28">
        <f t="shared" si="11"/>
        <v>-0.16764168304065849</v>
      </c>
      <c r="C92" s="1">
        <f t="shared" si="11"/>
        <v>0</v>
      </c>
      <c r="D92" s="1">
        <f t="shared" si="11"/>
        <v>0</v>
      </c>
      <c r="E92" s="1">
        <f t="shared" si="11"/>
        <v>-17.290622558968259</v>
      </c>
      <c r="F92" s="1">
        <f t="shared" si="11"/>
        <v>-26.03558680862109</v>
      </c>
      <c r="G92" s="1">
        <f t="shared" si="11"/>
        <v>-25.240643895035578</v>
      </c>
      <c r="H92" s="1">
        <f t="shared" si="11"/>
        <v>-24.182383443716724</v>
      </c>
      <c r="I92" s="1">
        <f t="shared" si="11"/>
        <v>-41.3058259990989</v>
      </c>
      <c r="J92" s="1">
        <f t="shared" si="11"/>
        <v>-57.851923230786966</v>
      </c>
      <c r="K92" s="1">
        <f t="shared" si="11"/>
        <v>-65.401949164772333</v>
      </c>
      <c r="L92" s="1">
        <f t="shared" si="11"/>
        <v>-68.19861984413221</v>
      </c>
      <c r="M92" s="1">
        <f t="shared" si="11"/>
        <v>-9.8898337302121071</v>
      </c>
      <c r="N92" s="2">
        <f t="shared" si="11"/>
        <v>-387.79164198101807</v>
      </c>
      <c r="P92" s="157">
        <f t="shared" si="7"/>
        <v>0.52</v>
      </c>
      <c r="Q92" s="28">
        <f t="shared" si="12"/>
        <v>49.097604438375555</v>
      </c>
      <c r="R92" s="1">
        <f t="shared" si="12"/>
        <v>73.664377094024275</v>
      </c>
      <c r="S92" s="1">
        <f t="shared" si="12"/>
        <v>95.159679043590373</v>
      </c>
      <c r="T92" s="1">
        <f t="shared" si="12"/>
        <v>85.406546799848883</v>
      </c>
      <c r="U92" s="1">
        <f t="shared" si="12"/>
        <v>74.066088913935388</v>
      </c>
      <c r="V92" s="1">
        <f t="shared" si="12"/>
        <v>60.288258726656977</v>
      </c>
      <c r="W92" s="1">
        <f t="shared" si="12"/>
        <v>51.254581102423451</v>
      </c>
      <c r="X92" s="1">
        <f t="shared" si="12"/>
        <v>37.405048642933131</v>
      </c>
      <c r="Y92" s="1">
        <f t="shared" si="12"/>
        <v>26.780300952087448</v>
      </c>
      <c r="Z92" s="1">
        <f t="shared" si="12"/>
        <v>20.485749118469013</v>
      </c>
      <c r="AA92" s="1">
        <f t="shared" si="12"/>
        <v>13.534946213542408</v>
      </c>
      <c r="AB92" s="2">
        <f t="shared" si="12"/>
        <v>16.823511051321535</v>
      </c>
      <c r="AC92" s="2"/>
      <c r="AD92" s="8"/>
      <c r="AE92" s="23">
        <f t="shared" si="9"/>
        <v>0.52</v>
      </c>
      <c r="AF92" s="6">
        <f t="shared" si="10"/>
        <v>-22.356004586961685</v>
      </c>
      <c r="AG92" s="53"/>
    </row>
    <row r="93" spans="1:33" x14ac:dyDescent="0.2">
      <c r="A93" s="23">
        <v>0.53</v>
      </c>
      <c r="B93" s="28">
        <f t="shared" si="11"/>
        <v>-7.6835771393634678E-2</v>
      </c>
      <c r="C93" s="1">
        <f t="shared" si="11"/>
        <v>0</v>
      </c>
      <c r="D93" s="1">
        <f t="shared" si="11"/>
        <v>0</v>
      </c>
      <c r="E93" s="1">
        <f t="shared" si="11"/>
        <v>-16.353756399966031</v>
      </c>
      <c r="F93" s="1">
        <f t="shared" si="11"/>
        <v>-25.977853021057225</v>
      </c>
      <c r="G93" s="1">
        <f t="shared" si="11"/>
        <v>-25.227267444417272</v>
      </c>
      <c r="H93" s="1">
        <f t="shared" si="11"/>
        <v>-24.168914634325063</v>
      </c>
      <c r="I93" s="1">
        <f t="shared" si="11"/>
        <v>-41.227764487159476</v>
      </c>
      <c r="J93" s="1">
        <f t="shared" ref="C93:N114" si="13">PERCENTILE(J$10:J$36,$A93)</f>
        <v>-57.07366911917731</v>
      </c>
      <c r="K93" s="1">
        <f t="shared" si="13"/>
        <v>-64.842753144072617</v>
      </c>
      <c r="L93" s="1">
        <f t="shared" si="13"/>
        <v>-66.275154264814248</v>
      </c>
      <c r="M93" s="1">
        <f t="shared" si="13"/>
        <v>-8.8654540482377566</v>
      </c>
      <c r="N93" s="2">
        <f t="shared" si="13"/>
        <v>-386.11592646950049</v>
      </c>
      <c r="P93" s="157">
        <f t="shared" si="7"/>
        <v>0.53</v>
      </c>
      <c r="Q93" s="28">
        <f t="shared" si="12"/>
        <v>50.704767107446322</v>
      </c>
      <c r="R93" s="1">
        <f t="shared" si="12"/>
        <v>74.514109131853402</v>
      </c>
      <c r="S93" s="1">
        <f t="shared" si="12"/>
        <v>95.298389998000857</v>
      </c>
      <c r="T93" s="1">
        <f t="shared" si="12"/>
        <v>87.352067846087621</v>
      </c>
      <c r="U93" s="1">
        <f t="shared" si="12"/>
        <v>74.547724119498994</v>
      </c>
      <c r="V93" s="1">
        <f t="shared" si="12"/>
        <v>60.815766902882686</v>
      </c>
      <c r="W93" s="1">
        <f t="shared" si="12"/>
        <v>52.109278384265252</v>
      </c>
      <c r="X93" s="1">
        <f t="shared" si="12"/>
        <v>39.404730443568319</v>
      </c>
      <c r="Y93" s="1">
        <f t="shared" si="12"/>
        <v>27.892731141198968</v>
      </c>
      <c r="Z93" s="1">
        <f t="shared" si="12"/>
        <v>21.172710289623389</v>
      </c>
      <c r="AA93" s="1">
        <f t="shared" si="12"/>
        <v>13.592449365460299</v>
      </c>
      <c r="AB93" s="2">
        <f t="shared" si="12"/>
        <v>17.214147765506603</v>
      </c>
      <c r="AC93" s="2"/>
      <c r="AD93" s="8"/>
      <c r="AE93" s="23">
        <f t="shared" si="9"/>
        <v>0.53</v>
      </c>
      <c r="AF93" s="6">
        <f t="shared" si="10"/>
        <v>-21.894428332604146</v>
      </c>
      <c r="AG93" s="53"/>
    </row>
    <row r="94" spans="1:33" x14ac:dyDescent="0.2">
      <c r="A94" s="23">
        <v>0.54</v>
      </c>
      <c r="B94" s="28">
        <f t="shared" ref="B94:B140" si="14">PERCENTILE(B$10:B$36,$A94)</f>
        <v>0</v>
      </c>
      <c r="C94" s="1">
        <f t="shared" si="13"/>
        <v>0</v>
      </c>
      <c r="D94" s="1">
        <f t="shared" si="13"/>
        <v>0</v>
      </c>
      <c r="E94" s="1">
        <f t="shared" si="13"/>
        <v>-15.540813160967296</v>
      </c>
      <c r="F94" s="1">
        <f t="shared" si="13"/>
        <v>-25.893975349301176</v>
      </c>
      <c r="G94" s="1">
        <f t="shared" si="13"/>
        <v>-25.130882339762291</v>
      </c>
      <c r="H94" s="1">
        <f t="shared" si="13"/>
        <v>-24.108923864713969</v>
      </c>
      <c r="I94" s="1">
        <f t="shared" si="13"/>
        <v>-41.145158084426768</v>
      </c>
      <c r="J94" s="1">
        <f t="shared" si="13"/>
        <v>-56.410040712262933</v>
      </c>
      <c r="K94" s="1">
        <f t="shared" si="13"/>
        <v>-64.328705320322285</v>
      </c>
      <c r="L94" s="1">
        <f t="shared" si="13"/>
        <v>-64.585833485661922</v>
      </c>
      <c r="M94" s="1">
        <f t="shared" si="13"/>
        <v>-7.9708436237456191</v>
      </c>
      <c r="N94" s="2">
        <f t="shared" si="13"/>
        <v>-384.54278945541427</v>
      </c>
      <c r="P94" s="157">
        <f t="shared" si="7"/>
        <v>0.54</v>
      </c>
      <c r="Q94" s="28">
        <f t="shared" si="12"/>
        <v>52.11404859338149</v>
      </c>
      <c r="R94" s="1">
        <f t="shared" si="12"/>
        <v>75.24926704076357</v>
      </c>
      <c r="S94" s="1">
        <f t="shared" si="12"/>
        <v>96.179086439052597</v>
      </c>
      <c r="T94" s="1">
        <f t="shared" si="12"/>
        <v>89.095081249216932</v>
      </c>
      <c r="U94" s="1">
        <f t="shared" si="12"/>
        <v>75.248740994003526</v>
      </c>
      <c r="V94" s="1">
        <f t="shared" si="12"/>
        <v>61.319977176466317</v>
      </c>
      <c r="W94" s="1">
        <f t="shared" si="12"/>
        <v>52.885247054921066</v>
      </c>
      <c r="X94" s="1">
        <f t="shared" si="12"/>
        <v>41.163586684763366</v>
      </c>
      <c r="Y94" s="1">
        <f t="shared" si="12"/>
        <v>28.844254425293034</v>
      </c>
      <c r="Z94" s="1">
        <f t="shared" si="12"/>
        <v>21.780061092036043</v>
      </c>
      <c r="AA94" s="1">
        <f t="shared" si="12"/>
        <v>13.699794822835354</v>
      </c>
      <c r="AB94" s="2">
        <f t="shared" si="12"/>
        <v>17.566167566068792</v>
      </c>
      <c r="AC94" s="2"/>
      <c r="AD94" s="8"/>
      <c r="AE94" s="23">
        <f t="shared" si="9"/>
        <v>0.54</v>
      </c>
      <c r="AF94" s="6">
        <f t="shared" si="10"/>
        <v>-21.499250968659034</v>
      </c>
      <c r="AG94" s="53"/>
    </row>
    <row r="95" spans="1:33" x14ac:dyDescent="0.2">
      <c r="A95" s="23">
        <v>0.55000000000000004</v>
      </c>
      <c r="B95" s="28">
        <f t="shared" si="14"/>
        <v>0</v>
      </c>
      <c r="C95" s="1">
        <f t="shared" si="13"/>
        <v>0</v>
      </c>
      <c r="D95" s="1">
        <f t="shared" si="13"/>
        <v>0</v>
      </c>
      <c r="E95" s="1">
        <f t="shared" si="13"/>
        <v>-15.409445981987746</v>
      </c>
      <c r="F95" s="1">
        <f t="shared" si="13"/>
        <v>-25.666306314488104</v>
      </c>
      <c r="G95" s="1">
        <f t="shared" si="13"/>
        <v>-24.577949637905586</v>
      </c>
      <c r="H95" s="1">
        <f t="shared" si="13"/>
        <v>-23.793062313896002</v>
      </c>
      <c r="I95" s="1">
        <f t="shared" si="13"/>
        <v>-41.037554782331043</v>
      </c>
      <c r="J95" s="1">
        <f t="shared" si="13"/>
        <v>-56.376853681172577</v>
      </c>
      <c r="K95" s="1">
        <f t="shared" si="13"/>
        <v>-64.062972579793481</v>
      </c>
      <c r="L95" s="1">
        <f t="shared" si="13"/>
        <v>-64.184309107420589</v>
      </c>
      <c r="M95" s="1">
        <f t="shared" si="13"/>
        <v>-7.7899641154055947</v>
      </c>
      <c r="N95" s="2">
        <f t="shared" si="13"/>
        <v>-383.5338341772005</v>
      </c>
      <c r="P95" s="157">
        <f t="shared" si="7"/>
        <v>0.55000000000000004</v>
      </c>
      <c r="Q95" s="28">
        <f t="shared" si="12"/>
        <v>52.434983572071005</v>
      </c>
      <c r="R95" s="1">
        <f t="shared" si="12"/>
        <v>75.354267240619563</v>
      </c>
      <c r="S95" s="1">
        <f t="shared" si="12"/>
        <v>101.14070305663118</v>
      </c>
      <c r="T95" s="1">
        <f t="shared" ref="R95:AB118" si="15">PERCENTILE(T$10:T$36,$A95)</f>
        <v>89.724302615244511</v>
      </c>
      <c r="U95" s="1">
        <f t="shared" si="15"/>
        <v>77.156357047683201</v>
      </c>
      <c r="V95" s="1">
        <f t="shared" si="15"/>
        <v>61.696048985518544</v>
      </c>
      <c r="W95" s="1">
        <f t="shared" si="15"/>
        <v>53.228208364053977</v>
      </c>
      <c r="X95" s="1">
        <f t="shared" si="15"/>
        <v>41.597902349037739</v>
      </c>
      <c r="Y95" s="1">
        <f t="shared" si="15"/>
        <v>28.910789731791183</v>
      </c>
      <c r="Z95" s="1">
        <f t="shared" si="15"/>
        <v>21.949554866369244</v>
      </c>
      <c r="AA95" s="1">
        <f t="shared" si="15"/>
        <v>14.081272960224815</v>
      </c>
      <c r="AB95" s="2">
        <f t="shared" si="15"/>
        <v>17.705794341705172</v>
      </c>
      <c r="AC95" s="2"/>
      <c r="AD95" s="8"/>
      <c r="AE95" s="23">
        <f t="shared" si="9"/>
        <v>0.55000000000000004</v>
      </c>
      <c r="AF95" s="6">
        <f t="shared" si="10"/>
        <v>-21.469267501982248</v>
      </c>
      <c r="AG95" s="53"/>
    </row>
    <row r="96" spans="1:33" x14ac:dyDescent="0.2">
      <c r="A96" s="23">
        <v>0.56000000000000005</v>
      </c>
      <c r="B96" s="28">
        <f t="shared" si="14"/>
        <v>0</v>
      </c>
      <c r="C96" s="1">
        <f t="shared" si="13"/>
        <v>0</v>
      </c>
      <c r="D96" s="1">
        <f t="shared" si="13"/>
        <v>0</v>
      </c>
      <c r="E96" s="1">
        <f t="shared" si="13"/>
        <v>-15.278078803008196</v>
      </c>
      <c r="F96" s="1">
        <f t="shared" si="13"/>
        <v>-25.438637279675035</v>
      </c>
      <c r="G96" s="1">
        <f t="shared" si="13"/>
        <v>-24.025016936048878</v>
      </c>
      <c r="H96" s="1">
        <f t="shared" si="13"/>
        <v>-23.477200763078031</v>
      </c>
      <c r="I96" s="1">
        <f t="shared" si="13"/>
        <v>-40.92995148023531</v>
      </c>
      <c r="J96" s="1">
        <f t="shared" si="13"/>
        <v>-56.34366665008222</v>
      </c>
      <c r="K96" s="1">
        <f t="shared" si="13"/>
        <v>-63.79723983926467</v>
      </c>
      <c r="L96" s="1">
        <f t="shared" si="13"/>
        <v>-63.782784729179241</v>
      </c>
      <c r="M96" s="1">
        <f t="shared" si="13"/>
        <v>-7.6090846070655695</v>
      </c>
      <c r="N96" s="2">
        <f t="shared" si="13"/>
        <v>-382.52487889898674</v>
      </c>
      <c r="P96" s="157">
        <f t="shared" si="7"/>
        <v>0.56000000000000005</v>
      </c>
      <c r="Q96" s="28">
        <f t="shared" ref="Q96:Q140" si="16">PERCENTILE(Q$10:Q$36,$A96)</f>
        <v>52.755918550760519</v>
      </c>
      <c r="R96" s="1">
        <f t="shared" si="15"/>
        <v>75.459267440475557</v>
      </c>
      <c r="S96" s="1">
        <f t="shared" si="15"/>
        <v>106.1023196742098</v>
      </c>
      <c r="T96" s="1">
        <f t="shared" si="15"/>
        <v>90.353523981272104</v>
      </c>
      <c r="U96" s="1">
        <f t="shared" si="15"/>
        <v>79.06397310136289</v>
      </c>
      <c r="V96" s="1">
        <f t="shared" si="15"/>
        <v>62.072120794570765</v>
      </c>
      <c r="W96" s="1">
        <f t="shared" si="15"/>
        <v>53.571169673186887</v>
      </c>
      <c r="X96" s="1">
        <f t="shared" si="15"/>
        <v>42.032218013312111</v>
      </c>
      <c r="Y96" s="1">
        <f t="shared" si="15"/>
        <v>28.977325038289329</v>
      </c>
      <c r="Z96" s="1">
        <f t="shared" si="15"/>
        <v>22.119048640702449</v>
      </c>
      <c r="AA96" s="1">
        <f t="shared" si="15"/>
        <v>14.462751097614278</v>
      </c>
      <c r="AB96" s="2">
        <f t="shared" si="15"/>
        <v>17.845421117341555</v>
      </c>
      <c r="AC96" s="2"/>
      <c r="AD96" s="8"/>
      <c r="AE96" s="23">
        <f t="shared" si="9"/>
        <v>0.56000000000000005</v>
      </c>
      <c r="AF96" s="6">
        <f t="shared" si="10"/>
        <v>-21.439284035305462</v>
      </c>
      <c r="AG96" s="53"/>
    </row>
    <row r="97" spans="1:33" x14ac:dyDescent="0.2">
      <c r="A97" s="23">
        <v>0.56999999999999995</v>
      </c>
      <c r="B97" s="28">
        <f t="shared" si="14"/>
        <v>0</v>
      </c>
      <c r="C97" s="1">
        <f t="shared" si="13"/>
        <v>0</v>
      </c>
      <c r="D97" s="1">
        <f t="shared" si="13"/>
        <v>0</v>
      </c>
      <c r="E97" s="1">
        <f t="shared" si="13"/>
        <v>-15.146711624028647</v>
      </c>
      <c r="F97" s="1">
        <f t="shared" si="13"/>
        <v>-25.210968244861967</v>
      </c>
      <c r="G97" s="1">
        <f t="shared" si="13"/>
        <v>-23.472084234192181</v>
      </c>
      <c r="H97" s="1">
        <f t="shared" si="13"/>
        <v>-23.161339212260067</v>
      </c>
      <c r="I97" s="1">
        <f t="shared" si="13"/>
        <v>-40.822348178139585</v>
      </c>
      <c r="J97" s="1">
        <f t="shared" si="13"/>
        <v>-56.310479618991863</v>
      </c>
      <c r="K97" s="1">
        <f t="shared" si="13"/>
        <v>-63.531507098735872</v>
      </c>
      <c r="L97" s="1">
        <f t="shared" si="13"/>
        <v>-63.381260350937907</v>
      </c>
      <c r="M97" s="1">
        <f t="shared" si="13"/>
        <v>-7.4282050987255488</v>
      </c>
      <c r="N97" s="2">
        <f t="shared" si="13"/>
        <v>-381.51592362077304</v>
      </c>
      <c r="P97" s="157">
        <f t="shared" si="7"/>
        <v>0.56999999999999995</v>
      </c>
      <c r="Q97" s="28">
        <f t="shared" si="16"/>
        <v>53.076853529450027</v>
      </c>
      <c r="R97" s="1">
        <f t="shared" si="15"/>
        <v>75.564267640331551</v>
      </c>
      <c r="S97" s="1">
        <f t="shared" si="15"/>
        <v>111.06393629178831</v>
      </c>
      <c r="T97" s="1">
        <f t="shared" si="15"/>
        <v>90.982745347299684</v>
      </c>
      <c r="U97" s="1">
        <f t="shared" si="15"/>
        <v>80.971589155042551</v>
      </c>
      <c r="V97" s="1">
        <f t="shared" si="15"/>
        <v>62.448192603622985</v>
      </c>
      <c r="W97" s="1">
        <f t="shared" si="15"/>
        <v>53.91413098231979</v>
      </c>
      <c r="X97" s="1">
        <f t="shared" si="15"/>
        <v>42.466533677586476</v>
      </c>
      <c r="Y97" s="1">
        <f t="shared" si="15"/>
        <v>29.043860344787475</v>
      </c>
      <c r="Z97" s="1">
        <f t="shared" si="15"/>
        <v>22.28854241503565</v>
      </c>
      <c r="AA97" s="1">
        <f t="shared" si="15"/>
        <v>14.844229235003734</v>
      </c>
      <c r="AB97" s="2">
        <f t="shared" si="15"/>
        <v>17.985047892977935</v>
      </c>
      <c r="AC97" s="2"/>
      <c r="AD97" s="8"/>
      <c r="AE97" s="23">
        <f t="shared" si="9"/>
        <v>0.56999999999999995</v>
      </c>
      <c r="AF97" s="6">
        <f t="shared" si="10"/>
        <v>-21.409300568628673</v>
      </c>
      <c r="AG97" s="53"/>
    </row>
    <row r="98" spans="1:33" x14ac:dyDescent="0.2">
      <c r="A98" s="23">
        <v>0.57999999999999996</v>
      </c>
      <c r="B98" s="28">
        <f t="shared" si="14"/>
        <v>0</v>
      </c>
      <c r="C98" s="1">
        <f t="shared" si="13"/>
        <v>0</v>
      </c>
      <c r="D98" s="1">
        <f t="shared" si="13"/>
        <v>0</v>
      </c>
      <c r="E98" s="1">
        <f t="shared" si="13"/>
        <v>-15.04372256003546</v>
      </c>
      <c r="F98" s="1">
        <f t="shared" si="13"/>
        <v>-25.021228507151307</v>
      </c>
      <c r="G98" s="1">
        <f t="shared" si="13"/>
        <v>-22.846424266860886</v>
      </c>
      <c r="H98" s="1">
        <f t="shared" si="13"/>
        <v>-22.849310288807793</v>
      </c>
      <c r="I98" s="1">
        <f t="shared" si="13"/>
        <v>-40.421104524376013</v>
      </c>
      <c r="J98" s="1">
        <f t="shared" si="13"/>
        <v>-56.247400704521752</v>
      </c>
      <c r="K98" s="1">
        <f t="shared" si="13"/>
        <v>-63.297694085220819</v>
      </c>
      <c r="L98" s="1">
        <f t="shared" si="13"/>
        <v>-62.647043318459467</v>
      </c>
      <c r="M98" s="1">
        <f t="shared" si="13"/>
        <v>-6.7187423578232544</v>
      </c>
      <c r="N98" s="2">
        <f t="shared" si="13"/>
        <v>-377.94923471066494</v>
      </c>
      <c r="P98" s="157">
        <f t="shared" si="7"/>
        <v>0.57999999999999996</v>
      </c>
      <c r="Q98" s="28">
        <f t="shared" si="16"/>
        <v>53.355895669061873</v>
      </c>
      <c r="R98" s="1">
        <f t="shared" si="15"/>
        <v>75.826321994811423</v>
      </c>
      <c r="S98" s="1">
        <f t="shared" si="15"/>
        <v>114.58153316263854</v>
      </c>
      <c r="T98" s="1">
        <f t="shared" si="15"/>
        <v>92.323680238279181</v>
      </c>
      <c r="U98" s="1">
        <f t="shared" si="15"/>
        <v>82.294569162421709</v>
      </c>
      <c r="V98" s="1">
        <f t="shared" si="15"/>
        <v>62.763518608679391</v>
      </c>
      <c r="W98" s="1">
        <f t="shared" si="15"/>
        <v>54.51462397482743</v>
      </c>
      <c r="X98" s="1">
        <f t="shared" si="15"/>
        <v>42.877037424705918</v>
      </c>
      <c r="Y98" s="1">
        <f t="shared" si="15"/>
        <v>29.090006484583487</v>
      </c>
      <c r="Z98" s="1">
        <f t="shared" si="15"/>
        <v>22.453199762026436</v>
      </c>
      <c r="AA98" s="1">
        <f t="shared" si="15"/>
        <v>15.159100321572755</v>
      </c>
      <c r="AB98" s="2">
        <f t="shared" si="15"/>
        <v>18.309709492741877</v>
      </c>
      <c r="AC98" s="2"/>
      <c r="AD98" s="8"/>
      <c r="AE98" s="23">
        <f t="shared" si="9"/>
        <v>0.57999999999999996</v>
      </c>
      <c r="AF98" s="6">
        <f t="shared" si="10"/>
        <v>-21.343351048410604</v>
      </c>
      <c r="AG98" s="53"/>
    </row>
    <row r="99" spans="1:33" x14ac:dyDescent="0.2">
      <c r="A99" s="23">
        <v>0.59</v>
      </c>
      <c r="B99" s="28">
        <f t="shared" si="14"/>
        <v>0</v>
      </c>
      <c r="C99" s="1">
        <f t="shared" si="13"/>
        <v>0</v>
      </c>
      <c r="D99" s="1">
        <f t="shared" si="13"/>
        <v>0</v>
      </c>
      <c r="E99" s="1">
        <f t="shared" si="13"/>
        <v>-15.004584254761587</v>
      </c>
      <c r="F99" s="1">
        <f t="shared" si="13"/>
        <v>-24.916829687921062</v>
      </c>
      <c r="G99" s="1">
        <f t="shared" si="13"/>
        <v>-22.057127952211761</v>
      </c>
      <c r="H99" s="1">
        <f t="shared" si="13"/>
        <v>-22.545904776928328</v>
      </c>
      <c r="I99" s="1">
        <f t="shared" si="13"/>
        <v>-39.359170079359757</v>
      </c>
      <c r="J99" s="1">
        <f t="shared" si="13"/>
        <v>-56.117065052447209</v>
      </c>
      <c r="K99" s="1">
        <f t="shared" si="13"/>
        <v>-63.135700457486713</v>
      </c>
      <c r="L99" s="1">
        <f t="shared" si="13"/>
        <v>-61.164267813947518</v>
      </c>
      <c r="M99" s="1">
        <f t="shared" si="13"/>
        <v>-4.8199673436558053</v>
      </c>
      <c r="N99" s="2">
        <f t="shared" si="13"/>
        <v>-368.62764512879431</v>
      </c>
      <c r="P99" s="157">
        <f t="shared" si="7"/>
        <v>0.59</v>
      </c>
      <c r="Q99" s="28">
        <f t="shared" si="16"/>
        <v>53.54067892074896</v>
      </c>
      <c r="R99" s="1">
        <f t="shared" si="15"/>
        <v>76.441748197195039</v>
      </c>
      <c r="S99" s="1">
        <f t="shared" si="15"/>
        <v>114.85008560334984</v>
      </c>
      <c r="T99" s="1">
        <f t="shared" si="15"/>
        <v>95.265970560400547</v>
      </c>
      <c r="U99" s="1">
        <f t="shared" si="15"/>
        <v>82.302118065624697</v>
      </c>
      <c r="V99" s="1">
        <f t="shared" si="15"/>
        <v>62.942166554745206</v>
      </c>
      <c r="W99" s="1">
        <f t="shared" si="15"/>
        <v>55.694563254928248</v>
      </c>
      <c r="X99" s="1">
        <f t="shared" si="15"/>
        <v>43.233964358226785</v>
      </c>
      <c r="Y99" s="1">
        <f t="shared" si="15"/>
        <v>29.090276999299686</v>
      </c>
      <c r="Z99" s="1">
        <f t="shared" si="15"/>
        <v>22.606975147496787</v>
      </c>
      <c r="AA99" s="1">
        <f t="shared" si="15"/>
        <v>15.324105543795779</v>
      </c>
      <c r="AB99" s="2">
        <f t="shared" si="15"/>
        <v>19.050699446792848</v>
      </c>
      <c r="AC99" s="2"/>
      <c r="AD99" s="8"/>
      <c r="AE99" s="23">
        <f t="shared" si="9"/>
        <v>0.59</v>
      </c>
      <c r="AF99" s="6">
        <f t="shared" si="10"/>
        <v>-21.196477907724649</v>
      </c>
      <c r="AG99" s="53"/>
    </row>
    <row r="100" spans="1:33" x14ac:dyDescent="0.2">
      <c r="A100" s="23">
        <v>0.6</v>
      </c>
      <c r="B100" s="28">
        <f t="shared" si="14"/>
        <v>0</v>
      </c>
      <c r="C100" s="1">
        <f t="shared" si="13"/>
        <v>0</v>
      </c>
      <c r="D100" s="1">
        <f t="shared" si="13"/>
        <v>0</v>
      </c>
      <c r="E100" s="1">
        <f t="shared" si="13"/>
        <v>-14.965445949487716</v>
      </c>
      <c r="F100" s="1">
        <f t="shared" si="13"/>
        <v>-24.812430868690821</v>
      </c>
      <c r="G100" s="1">
        <f t="shared" si="13"/>
        <v>-21.267831637562637</v>
      </c>
      <c r="H100" s="1">
        <f t="shared" si="13"/>
        <v>-22.242499265048863</v>
      </c>
      <c r="I100" s="1">
        <f t="shared" si="13"/>
        <v>-38.297235634343501</v>
      </c>
      <c r="J100" s="1">
        <f t="shared" si="13"/>
        <v>-55.98672940037266</v>
      </c>
      <c r="K100" s="1">
        <f t="shared" si="13"/>
        <v>-62.973706829752608</v>
      </c>
      <c r="L100" s="1">
        <f t="shared" si="13"/>
        <v>-59.681492309435569</v>
      </c>
      <c r="M100" s="1">
        <f t="shared" si="13"/>
        <v>-2.9211923294883562</v>
      </c>
      <c r="N100" s="2">
        <f t="shared" si="13"/>
        <v>-359.30605554692369</v>
      </c>
      <c r="P100" s="157">
        <f t="shared" si="7"/>
        <v>0.6</v>
      </c>
      <c r="Q100" s="28">
        <f t="shared" si="16"/>
        <v>53.725462172436046</v>
      </c>
      <c r="R100" s="1">
        <f t="shared" si="15"/>
        <v>77.057174399578642</v>
      </c>
      <c r="S100" s="1">
        <f t="shared" si="15"/>
        <v>115.11863804406114</v>
      </c>
      <c r="T100" s="1">
        <f t="shared" si="15"/>
        <v>98.208260882521913</v>
      </c>
      <c r="U100" s="1">
        <f t="shared" si="15"/>
        <v>82.309666968827671</v>
      </c>
      <c r="V100" s="1">
        <f t="shared" si="15"/>
        <v>63.120814500811015</v>
      </c>
      <c r="W100" s="1">
        <f t="shared" si="15"/>
        <v>56.874502535029066</v>
      </c>
      <c r="X100" s="1">
        <f t="shared" si="15"/>
        <v>43.590891291747646</v>
      </c>
      <c r="Y100" s="1">
        <f t="shared" si="15"/>
        <v>29.090547514015885</v>
      </c>
      <c r="Z100" s="1">
        <f t="shared" si="15"/>
        <v>22.76075053296714</v>
      </c>
      <c r="AA100" s="1">
        <f t="shared" si="15"/>
        <v>15.489110766018806</v>
      </c>
      <c r="AB100" s="2">
        <f t="shared" si="15"/>
        <v>19.791689400843822</v>
      </c>
      <c r="AC100" s="2"/>
      <c r="AD100" s="8"/>
      <c r="AE100" s="23">
        <f t="shared" si="9"/>
        <v>0.6</v>
      </c>
      <c r="AF100" s="6">
        <f t="shared" si="10"/>
        <v>-21.049604767038691</v>
      </c>
      <c r="AG100" s="53"/>
    </row>
    <row r="101" spans="1:33" x14ac:dyDescent="0.2">
      <c r="A101" s="23">
        <v>0.61</v>
      </c>
      <c r="B101" s="28">
        <f t="shared" si="14"/>
        <v>0</v>
      </c>
      <c r="C101" s="1">
        <f t="shared" si="13"/>
        <v>0</v>
      </c>
      <c r="D101" s="1">
        <f t="shared" si="13"/>
        <v>0</v>
      </c>
      <c r="E101" s="1">
        <f t="shared" si="13"/>
        <v>-14.926307644213844</v>
      </c>
      <c r="F101" s="1">
        <f t="shared" si="13"/>
        <v>-24.708032049460581</v>
      </c>
      <c r="G101" s="1">
        <f t="shared" si="13"/>
        <v>-20.478535322913523</v>
      </c>
      <c r="H101" s="1">
        <f t="shared" si="13"/>
        <v>-21.939093753169406</v>
      </c>
      <c r="I101" s="1">
        <f t="shared" si="13"/>
        <v>-37.235301189327252</v>
      </c>
      <c r="J101" s="1">
        <f t="shared" si="13"/>
        <v>-55.856393748298117</v>
      </c>
      <c r="K101" s="1">
        <f t="shared" si="13"/>
        <v>-62.811713202018502</v>
      </c>
      <c r="L101" s="1">
        <f t="shared" si="13"/>
        <v>-58.198716804923649</v>
      </c>
      <c r="M101" s="1">
        <f t="shared" si="13"/>
        <v>-1.0224173153209319</v>
      </c>
      <c r="N101" s="2">
        <f t="shared" si="13"/>
        <v>-349.98446596505318</v>
      </c>
      <c r="P101" s="157">
        <f t="shared" si="7"/>
        <v>0.61</v>
      </c>
      <c r="Q101" s="28">
        <f t="shared" si="16"/>
        <v>53.910245424123133</v>
      </c>
      <c r="R101" s="1">
        <f t="shared" si="15"/>
        <v>77.672600601962259</v>
      </c>
      <c r="S101" s="1">
        <f t="shared" si="15"/>
        <v>115.38719048477245</v>
      </c>
      <c r="T101" s="1">
        <f t="shared" si="15"/>
        <v>101.15055120464324</v>
      </c>
      <c r="U101" s="1">
        <f t="shared" si="15"/>
        <v>82.317215872030658</v>
      </c>
      <c r="V101" s="1">
        <f t="shared" si="15"/>
        <v>63.299462446876824</v>
      </c>
      <c r="W101" s="1">
        <f t="shared" si="15"/>
        <v>58.054441815129863</v>
      </c>
      <c r="X101" s="1">
        <f t="shared" si="15"/>
        <v>43.947818225268506</v>
      </c>
      <c r="Y101" s="1">
        <f t="shared" si="15"/>
        <v>29.090818028732084</v>
      </c>
      <c r="Z101" s="1">
        <f t="shared" si="15"/>
        <v>22.914525918437491</v>
      </c>
      <c r="AA101" s="1">
        <f t="shared" si="15"/>
        <v>15.654115988241831</v>
      </c>
      <c r="AB101" s="2">
        <f t="shared" si="15"/>
        <v>20.532679354894782</v>
      </c>
      <c r="AC101" s="2"/>
      <c r="AD101" s="8"/>
      <c r="AE101" s="23">
        <f t="shared" si="9"/>
        <v>0.61</v>
      </c>
      <c r="AF101" s="6">
        <f t="shared" si="10"/>
        <v>-20.902731626352736</v>
      </c>
      <c r="AG101" s="53"/>
    </row>
    <row r="102" spans="1:33" x14ac:dyDescent="0.2">
      <c r="A102" s="23">
        <v>0.62</v>
      </c>
      <c r="B102" s="28">
        <f t="shared" si="14"/>
        <v>0</v>
      </c>
      <c r="C102" s="1">
        <f t="shared" si="13"/>
        <v>0</v>
      </c>
      <c r="D102" s="1">
        <f t="shared" si="13"/>
        <v>0</v>
      </c>
      <c r="E102" s="1">
        <f t="shared" si="13"/>
        <v>-14.480679936164284</v>
      </c>
      <c r="F102" s="1">
        <f t="shared" si="13"/>
        <v>-24.335922311633443</v>
      </c>
      <c r="G102" s="1">
        <f t="shared" si="13"/>
        <v>-19.969279880763214</v>
      </c>
      <c r="H102" s="1">
        <f t="shared" si="13"/>
        <v>-21.697706156060722</v>
      </c>
      <c r="I102" s="1">
        <f t="shared" si="13"/>
        <v>-36.635101936743204</v>
      </c>
      <c r="J102" s="1">
        <f t="shared" si="13"/>
        <v>-55.538373006130612</v>
      </c>
      <c r="K102" s="1">
        <f t="shared" si="13"/>
        <v>-62.554116646794554</v>
      </c>
      <c r="L102" s="1">
        <f t="shared" si="13"/>
        <v>-57.331755533926604</v>
      </c>
      <c r="M102" s="1">
        <f t="shared" si="13"/>
        <v>0</v>
      </c>
      <c r="N102" s="2">
        <f t="shared" si="13"/>
        <v>-344.84446314691041</v>
      </c>
      <c r="P102" s="157">
        <f t="shared" si="7"/>
        <v>0.62</v>
      </c>
      <c r="Q102" s="28">
        <f t="shared" si="16"/>
        <v>54.484937914474614</v>
      </c>
      <c r="R102" s="1">
        <f t="shared" si="15"/>
        <v>78.039107394409612</v>
      </c>
      <c r="S102" s="1">
        <f t="shared" si="15"/>
        <v>116.81141835066728</v>
      </c>
      <c r="T102" s="1">
        <f t="shared" si="15"/>
        <v>104.78203780748349</v>
      </c>
      <c r="U102" s="1">
        <f t="shared" si="15"/>
        <v>83.263302075773723</v>
      </c>
      <c r="V102" s="1">
        <f t="shared" si="15"/>
        <v>64.28949267455333</v>
      </c>
      <c r="W102" s="1">
        <f t="shared" si="15"/>
        <v>58.834166349331298</v>
      </c>
      <c r="X102" s="1">
        <f t="shared" si="15"/>
        <v>44.612418489033338</v>
      </c>
      <c r="Y102" s="1">
        <f t="shared" si="15"/>
        <v>29.65819209050369</v>
      </c>
      <c r="Z102" s="1">
        <f t="shared" si="15"/>
        <v>23.045628457865043</v>
      </c>
      <c r="AA102" s="1">
        <f t="shared" si="15"/>
        <v>15.745756501602209</v>
      </c>
      <c r="AB102" s="2">
        <f t="shared" si="15"/>
        <v>21.600672884108029</v>
      </c>
      <c r="AC102" s="2"/>
      <c r="AD102" s="8"/>
      <c r="AE102" s="23">
        <f t="shared" si="9"/>
        <v>0.62</v>
      </c>
      <c r="AF102" s="6">
        <f t="shared" si="10"/>
        <v>-20.820239101481345</v>
      </c>
      <c r="AG102" s="53"/>
    </row>
    <row r="103" spans="1:33" x14ac:dyDescent="0.2">
      <c r="A103" s="23">
        <v>0.63</v>
      </c>
      <c r="B103" s="28">
        <f t="shared" si="14"/>
        <v>0</v>
      </c>
      <c r="C103" s="1">
        <f t="shared" si="13"/>
        <v>0</v>
      </c>
      <c r="D103" s="1">
        <f t="shared" si="13"/>
        <v>0</v>
      </c>
      <c r="E103" s="1">
        <f t="shared" si="13"/>
        <v>-13.560814591543101</v>
      </c>
      <c r="F103" s="1">
        <f t="shared" si="13"/>
        <v>-23.651483168776604</v>
      </c>
      <c r="G103" s="1">
        <f t="shared" si="13"/>
        <v>-19.786738789861523</v>
      </c>
      <c r="H103" s="1">
        <f t="shared" si="13"/>
        <v>-21.528672792851282</v>
      </c>
      <c r="I103" s="1">
        <f t="shared" si="13"/>
        <v>-36.573593741996739</v>
      </c>
      <c r="J103" s="1">
        <f t="shared" si="13"/>
        <v>-55.001386325521345</v>
      </c>
      <c r="K103" s="1">
        <f t="shared" si="13"/>
        <v>-62.184983342832467</v>
      </c>
      <c r="L103" s="1">
        <f t="shared" si="13"/>
        <v>-57.183244202030288</v>
      </c>
      <c r="M103" s="1">
        <f t="shared" si="13"/>
        <v>0</v>
      </c>
      <c r="N103" s="2">
        <f t="shared" si="13"/>
        <v>-344.58297821978357</v>
      </c>
      <c r="P103" s="157">
        <f t="shared" si="7"/>
        <v>0.63</v>
      </c>
      <c r="Q103" s="28">
        <f t="shared" si="16"/>
        <v>55.514524516601213</v>
      </c>
      <c r="R103" s="1">
        <f t="shared" si="15"/>
        <v>78.11520820859802</v>
      </c>
      <c r="S103" s="1">
        <f t="shared" si="15"/>
        <v>119.58393421260951</v>
      </c>
      <c r="T103" s="1">
        <f t="shared" si="15"/>
        <v>109.21758673782905</v>
      </c>
      <c r="U103" s="1">
        <f t="shared" si="15"/>
        <v>85.304348463480181</v>
      </c>
      <c r="V103" s="1">
        <f t="shared" si="15"/>
        <v>66.226135564108944</v>
      </c>
      <c r="W103" s="1">
        <f t="shared" si="15"/>
        <v>59.146973679983454</v>
      </c>
      <c r="X103" s="1">
        <f t="shared" si="15"/>
        <v>45.635970971416121</v>
      </c>
      <c r="Y103" s="1">
        <f t="shared" si="15"/>
        <v>30.887186957173249</v>
      </c>
      <c r="Z103" s="1">
        <f t="shared" si="15"/>
        <v>23.150279343575988</v>
      </c>
      <c r="AA103" s="1">
        <f t="shared" si="15"/>
        <v>15.751804854622836</v>
      </c>
      <c r="AB103" s="2">
        <f t="shared" si="15"/>
        <v>23.050170584343899</v>
      </c>
      <c r="AC103" s="2"/>
      <c r="AD103" s="8"/>
      <c r="AE103" s="23">
        <f t="shared" si="9"/>
        <v>0.63</v>
      </c>
      <c r="AF103" s="6">
        <f t="shared" si="10"/>
        <v>-20.812857295060287</v>
      </c>
      <c r="AG103" s="53"/>
    </row>
    <row r="104" spans="1:33" x14ac:dyDescent="0.2">
      <c r="A104" s="23">
        <v>0.64</v>
      </c>
      <c r="B104" s="28">
        <f t="shared" si="14"/>
        <v>0</v>
      </c>
      <c r="C104" s="1">
        <f t="shared" si="13"/>
        <v>0</v>
      </c>
      <c r="D104" s="1">
        <f t="shared" si="13"/>
        <v>0</v>
      </c>
      <c r="E104" s="1">
        <f t="shared" si="13"/>
        <v>-12.640949246921906</v>
      </c>
      <c r="F104" s="1">
        <f t="shared" si="13"/>
        <v>-22.967044025919755</v>
      </c>
      <c r="G104" s="1">
        <f t="shared" si="13"/>
        <v>-19.604197698959833</v>
      </c>
      <c r="H104" s="1">
        <f t="shared" si="13"/>
        <v>-21.359639429641842</v>
      </c>
      <c r="I104" s="1">
        <f t="shared" si="13"/>
        <v>-36.512085547250265</v>
      </c>
      <c r="J104" s="1">
        <f t="shared" si="13"/>
        <v>-54.464399644912064</v>
      </c>
      <c r="K104" s="1">
        <f t="shared" si="13"/>
        <v>-61.815850038870366</v>
      </c>
      <c r="L104" s="1">
        <f t="shared" si="13"/>
        <v>-57.034732870133965</v>
      </c>
      <c r="M104" s="1">
        <f t="shared" si="13"/>
        <v>0</v>
      </c>
      <c r="N104" s="2">
        <f t="shared" si="13"/>
        <v>-344.32149329265667</v>
      </c>
      <c r="P104" s="157">
        <f t="shared" si="7"/>
        <v>0.64</v>
      </c>
      <c r="Q104" s="28">
        <f t="shared" si="16"/>
        <v>56.54411111872782</v>
      </c>
      <c r="R104" s="1">
        <f t="shared" si="15"/>
        <v>78.191309022786427</v>
      </c>
      <c r="S104" s="1">
        <f t="shared" si="15"/>
        <v>122.35645007455179</v>
      </c>
      <c r="T104" s="1">
        <f t="shared" si="15"/>
        <v>113.65313566817467</v>
      </c>
      <c r="U104" s="1">
        <f t="shared" si="15"/>
        <v>87.345394851186668</v>
      </c>
      <c r="V104" s="1">
        <f t="shared" si="15"/>
        <v>68.162778453664586</v>
      </c>
      <c r="W104" s="1">
        <f t="shared" si="15"/>
        <v>59.459781010635609</v>
      </c>
      <c r="X104" s="1">
        <f t="shared" si="15"/>
        <v>46.659523453798919</v>
      </c>
      <c r="Y104" s="1">
        <f t="shared" si="15"/>
        <v>32.11618182384283</v>
      </c>
      <c r="Z104" s="1">
        <f t="shared" si="15"/>
        <v>23.254930229286934</v>
      </c>
      <c r="AA104" s="1">
        <f t="shared" si="15"/>
        <v>15.757853207643462</v>
      </c>
      <c r="AB104" s="2">
        <f t="shared" si="15"/>
        <v>24.499668284579791</v>
      </c>
      <c r="AC104" s="2"/>
      <c r="AD104" s="8"/>
      <c r="AE104" s="23">
        <f t="shared" si="9"/>
        <v>0.64</v>
      </c>
      <c r="AF104" s="6">
        <f t="shared" si="10"/>
        <v>-20.805475488639228</v>
      </c>
      <c r="AG104" s="53"/>
    </row>
    <row r="105" spans="1:33" x14ac:dyDescent="0.2">
      <c r="A105" s="23">
        <v>0.65</v>
      </c>
      <c r="B105" s="28">
        <f t="shared" si="14"/>
        <v>0</v>
      </c>
      <c r="C105" s="1">
        <f t="shared" si="13"/>
        <v>0</v>
      </c>
      <c r="D105" s="1">
        <f t="shared" si="13"/>
        <v>0</v>
      </c>
      <c r="E105" s="1">
        <f t="shared" si="13"/>
        <v>-11.721083902300713</v>
      </c>
      <c r="F105" s="1">
        <f t="shared" si="13"/>
        <v>-22.282604883062909</v>
      </c>
      <c r="G105" s="1">
        <f t="shared" si="13"/>
        <v>-19.421656608058143</v>
      </c>
      <c r="H105" s="1">
        <f t="shared" si="13"/>
        <v>-21.190606066432398</v>
      </c>
      <c r="I105" s="1">
        <f t="shared" si="13"/>
        <v>-36.450577352503792</v>
      </c>
      <c r="J105" s="1">
        <f t="shared" si="13"/>
        <v>-53.927412964302782</v>
      </c>
      <c r="K105" s="1">
        <f t="shared" si="13"/>
        <v>-61.446716734908271</v>
      </c>
      <c r="L105" s="1">
        <f t="shared" si="13"/>
        <v>-56.886221538237642</v>
      </c>
      <c r="M105" s="1">
        <f t="shared" si="13"/>
        <v>0</v>
      </c>
      <c r="N105" s="2">
        <f t="shared" si="13"/>
        <v>-344.06000836552977</v>
      </c>
      <c r="P105" s="157">
        <f t="shared" si="7"/>
        <v>0.65</v>
      </c>
      <c r="Q105" s="28">
        <f t="shared" si="16"/>
        <v>57.573697720854433</v>
      </c>
      <c r="R105" s="1">
        <f t="shared" si="15"/>
        <v>78.267409836974835</v>
      </c>
      <c r="S105" s="1">
        <f t="shared" si="15"/>
        <v>125.12896593649405</v>
      </c>
      <c r="T105" s="1">
        <f t="shared" si="15"/>
        <v>118.08868459852029</v>
      </c>
      <c r="U105" s="1">
        <f t="shared" si="15"/>
        <v>89.386441238893156</v>
      </c>
      <c r="V105" s="1">
        <f t="shared" si="15"/>
        <v>70.099421343220229</v>
      </c>
      <c r="W105" s="1">
        <f t="shared" si="15"/>
        <v>59.772588341287765</v>
      </c>
      <c r="X105" s="1">
        <f t="shared" si="15"/>
        <v>47.683075936181716</v>
      </c>
      <c r="Y105" s="1">
        <f t="shared" si="15"/>
        <v>33.345176690512403</v>
      </c>
      <c r="Z105" s="1">
        <f t="shared" si="15"/>
        <v>23.35958111499788</v>
      </c>
      <c r="AA105" s="1">
        <f t="shared" si="15"/>
        <v>15.763901560664088</v>
      </c>
      <c r="AB105" s="2">
        <f t="shared" si="15"/>
        <v>25.949165984815682</v>
      </c>
      <c r="AC105" s="2"/>
      <c r="AD105" s="8"/>
      <c r="AE105" s="23">
        <f t="shared" si="9"/>
        <v>0.65</v>
      </c>
      <c r="AF105" s="6">
        <f t="shared" si="10"/>
        <v>-20.798093682218166</v>
      </c>
      <c r="AG105" s="53"/>
    </row>
    <row r="106" spans="1:33" x14ac:dyDescent="0.2">
      <c r="A106" s="23">
        <v>0.66</v>
      </c>
      <c r="B106" s="28">
        <f t="shared" si="14"/>
        <v>0</v>
      </c>
      <c r="C106" s="1">
        <f t="shared" si="13"/>
        <v>0</v>
      </c>
      <c r="D106" s="1">
        <f t="shared" si="13"/>
        <v>0</v>
      </c>
      <c r="E106" s="1">
        <f t="shared" si="13"/>
        <v>-11.09741733542141</v>
      </c>
      <c r="F106" s="1">
        <f t="shared" si="13"/>
        <v>-21.889742787054956</v>
      </c>
      <c r="G106" s="1">
        <f t="shared" si="13"/>
        <v>-19.093850628820604</v>
      </c>
      <c r="H106" s="1">
        <f t="shared" si="13"/>
        <v>-20.800677161998589</v>
      </c>
      <c r="I106" s="1">
        <f t="shared" si="13"/>
        <v>-36.299175949873394</v>
      </c>
      <c r="J106" s="1">
        <f t="shared" si="13"/>
        <v>-53.602191014665365</v>
      </c>
      <c r="K106" s="1">
        <f t="shared" si="13"/>
        <v>-61.242175930349092</v>
      </c>
      <c r="L106" s="1">
        <f t="shared" si="13"/>
        <v>-54.44421067705639</v>
      </c>
      <c r="M106" s="1">
        <f t="shared" si="13"/>
        <v>0</v>
      </c>
      <c r="N106" s="2">
        <f t="shared" si="13"/>
        <v>-343.64329986591395</v>
      </c>
      <c r="P106" s="157">
        <f t="shared" ref="P106:P140" si="17">A106</f>
        <v>0.66</v>
      </c>
      <c r="Q106" s="28">
        <f t="shared" si="16"/>
        <v>58.304929318912492</v>
      </c>
      <c r="R106" s="1">
        <f t="shared" si="15"/>
        <v>78.836777222228633</v>
      </c>
      <c r="S106" s="1">
        <f t="shared" si="15"/>
        <v>128.13922093373426</v>
      </c>
      <c r="T106" s="1">
        <f t="shared" si="15"/>
        <v>119.86213275589139</v>
      </c>
      <c r="U106" s="1">
        <f t="shared" si="15"/>
        <v>90.926254209992081</v>
      </c>
      <c r="V106" s="1">
        <f t="shared" si="15"/>
        <v>72.101697404914091</v>
      </c>
      <c r="W106" s="1">
        <f t="shared" si="15"/>
        <v>61.054747231913666</v>
      </c>
      <c r="X106" s="1">
        <f t="shared" si="15"/>
        <v>49.134395146355082</v>
      </c>
      <c r="Y106" s="1">
        <f t="shared" si="15"/>
        <v>34.626560223572142</v>
      </c>
      <c r="Z106" s="1">
        <f t="shared" si="15"/>
        <v>23.699559884313786</v>
      </c>
      <c r="AA106" s="1">
        <f t="shared" si="15"/>
        <v>15.778504169528929</v>
      </c>
      <c r="AB106" s="2">
        <f t="shared" si="15"/>
        <v>26.514669262663158</v>
      </c>
      <c r="AC106" s="2"/>
      <c r="AD106" s="8"/>
      <c r="AE106" s="23">
        <f t="shared" ref="AE106:AE140" si="18">P106</f>
        <v>0.66</v>
      </c>
      <c r="AF106" s="6">
        <f t="shared" ref="AF106:AF140" si="19">PERCENTILE(AF$10:AF$36,$A106)</f>
        <v>-20.744076401944739</v>
      </c>
      <c r="AG106" s="53"/>
    </row>
    <row r="107" spans="1:33" x14ac:dyDescent="0.2">
      <c r="A107" s="23">
        <v>0.67</v>
      </c>
      <c r="B107" s="28">
        <f t="shared" si="14"/>
        <v>0</v>
      </c>
      <c r="C107" s="1">
        <f t="shared" si="13"/>
        <v>0</v>
      </c>
      <c r="D107" s="1">
        <f t="shared" si="13"/>
        <v>0</v>
      </c>
      <c r="E107" s="1">
        <f t="shared" si="13"/>
        <v>-10.658875004630771</v>
      </c>
      <c r="F107" s="1">
        <f t="shared" si="13"/>
        <v>-21.679116345327554</v>
      </c>
      <c r="G107" s="1">
        <f t="shared" si="13"/>
        <v>-18.675254094373155</v>
      </c>
      <c r="H107" s="1">
        <f t="shared" si="13"/>
        <v>-20.272688544299541</v>
      </c>
      <c r="I107" s="1">
        <f t="shared" si="13"/>
        <v>-36.091591292315556</v>
      </c>
      <c r="J107" s="1">
        <f t="shared" si="13"/>
        <v>-53.409322021885352</v>
      </c>
      <c r="K107" s="1">
        <f t="shared" si="13"/>
        <v>-61.140505437916715</v>
      </c>
      <c r="L107" s="1">
        <f t="shared" si="13"/>
        <v>-50.568762610072021</v>
      </c>
      <c r="M107" s="1">
        <f t="shared" si="13"/>
        <v>0</v>
      </c>
      <c r="N107" s="2">
        <f t="shared" si="13"/>
        <v>-343.12957663349249</v>
      </c>
      <c r="P107" s="157">
        <f t="shared" si="17"/>
        <v>0.67</v>
      </c>
      <c r="Q107" s="28">
        <f t="shared" si="16"/>
        <v>58.84968903942773</v>
      </c>
      <c r="R107" s="1">
        <f t="shared" si="15"/>
        <v>79.714436214398305</v>
      </c>
      <c r="S107" s="1">
        <f t="shared" si="15"/>
        <v>131.29806289053579</v>
      </c>
      <c r="T107" s="1">
        <f t="shared" si="15"/>
        <v>119.97176793015352</v>
      </c>
      <c r="U107" s="1">
        <f t="shared" si="15"/>
        <v>92.152796295711326</v>
      </c>
      <c r="V107" s="1">
        <f t="shared" si="15"/>
        <v>74.1449941991944</v>
      </c>
      <c r="W107" s="1">
        <f t="shared" si="15"/>
        <v>62.942750847523172</v>
      </c>
      <c r="X107" s="1">
        <f t="shared" si="15"/>
        <v>50.853068561397578</v>
      </c>
      <c r="Y107" s="1">
        <f t="shared" si="15"/>
        <v>35.940686673125754</v>
      </c>
      <c r="Z107" s="1">
        <f t="shared" si="15"/>
        <v>24.186618580882801</v>
      </c>
      <c r="AA107" s="1">
        <f t="shared" si="15"/>
        <v>15.798453188296406</v>
      </c>
      <c r="AB107" s="2">
        <f t="shared" si="15"/>
        <v>26.527676026517902</v>
      </c>
      <c r="AC107" s="2"/>
      <c r="AD107" s="8"/>
      <c r="AE107" s="23">
        <f t="shared" si="18"/>
        <v>0.67</v>
      </c>
      <c r="AF107" s="6">
        <f t="shared" si="19"/>
        <v>-20.660911950513583</v>
      </c>
      <c r="AG107" s="53"/>
    </row>
    <row r="108" spans="1:33" x14ac:dyDescent="0.2">
      <c r="A108" s="23">
        <v>0.68</v>
      </c>
      <c r="B108" s="28">
        <f t="shared" si="14"/>
        <v>0</v>
      </c>
      <c r="C108" s="1">
        <f t="shared" si="13"/>
        <v>0</v>
      </c>
      <c r="D108" s="1">
        <f t="shared" si="13"/>
        <v>0</v>
      </c>
      <c r="E108" s="1">
        <f t="shared" si="13"/>
        <v>-10.220332673840138</v>
      </c>
      <c r="F108" s="1">
        <f t="shared" si="13"/>
        <v>-21.468489903600151</v>
      </c>
      <c r="G108" s="1">
        <f t="shared" si="13"/>
        <v>-18.256657559925713</v>
      </c>
      <c r="H108" s="1">
        <f t="shared" si="13"/>
        <v>-19.744699926600504</v>
      </c>
      <c r="I108" s="1">
        <f t="shared" si="13"/>
        <v>-35.884006634757711</v>
      </c>
      <c r="J108" s="1">
        <f t="shared" si="13"/>
        <v>-53.216453029105345</v>
      </c>
      <c r="K108" s="1">
        <f t="shared" si="13"/>
        <v>-61.038834945484346</v>
      </c>
      <c r="L108" s="1">
        <f t="shared" si="13"/>
        <v>-46.693314543087709</v>
      </c>
      <c r="M108" s="1">
        <f t="shared" si="13"/>
        <v>0</v>
      </c>
      <c r="N108" s="2">
        <f t="shared" si="13"/>
        <v>-342.61585340107104</v>
      </c>
      <c r="P108" s="157">
        <f t="shared" si="17"/>
        <v>0.68</v>
      </c>
      <c r="Q108" s="28">
        <f t="shared" si="16"/>
        <v>59.394448759942961</v>
      </c>
      <c r="R108" s="1">
        <f t="shared" si="15"/>
        <v>80.592095206567961</v>
      </c>
      <c r="S108" s="1">
        <f t="shared" si="15"/>
        <v>134.45690484733723</v>
      </c>
      <c r="T108" s="1">
        <f t="shared" si="15"/>
        <v>120.08140310441563</v>
      </c>
      <c r="U108" s="1">
        <f t="shared" si="15"/>
        <v>93.379338381430557</v>
      </c>
      <c r="V108" s="1">
        <f t="shared" si="15"/>
        <v>76.188290993474666</v>
      </c>
      <c r="W108" s="1">
        <f t="shared" si="15"/>
        <v>64.830754463132649</v>
      </c>
      <c r="X108" s="1">
        <f t="shared" si="15"/>
        <v>52.571741976440059</v>
      </c>
      <c r="Y108" s="1">
        <f t="shared" si="15"/>
        <v>37.254813122679352</v>
      </c>
      <c r="Z108" s="1">
        <f t="shared" si="15"/>
        <v>24.673677277451805</v>
      </c>
      <c r="AA108" s="1">
        <f t="shared" si="15"/>
        <v>15.818402207063881</v>
      </c>
      <c r="AB108" s="2">
        <f t="shared" si="15"/>
        <v>26.540682790372646</v>
      </c>
      <c r="AC108" s="2"/>
      <c r="AD108" s="8"/>
      <c r="AE108" s="23">
        <f t="shared" si="18"/>
        <v>0.68</v>
      </c>
      <c r="AF108" s="6">
        <f t="shared" si="19"/>
        <v>-20.577747499082424</v>
      </c>
      <c r="AG108" s="53"/>
    </row>
    <row r="109" spans="1:33" x14ac:dyDescent="0.2">
      <c r="A109" s="23">
        <v>0.69</v>
      </c>
      <c r="B109" s="28">
        <f t="shared" si="14"/>
        <v>0</v>
      </c>
      <c r="C109" s="1">
        <f t="shared" si="13"/>
        <v>0</v>
      </c>
      <c r="D109" s="1">
        <f t="shared" si="13"/>
        <v>0</v>
      </c>
      <c r="E109" s="1">
        <f t="shared" si="13"/>
        <v>-9.7817903430495061</v>
      </c>
      <c r="F109" s="1">
        <f t="shared" si="13"/>
        <v>-21.257863461872752</v>
      </c>
      <c r="G109" s="1">
        <f t="shared" si="13"/>
        <v>-17.838061025478272</v>
      </c>
      <c r="H109" s="1">
        <f t="shared" si="13"/>
        <v>-19.216711308901463</v>
      </c>
      <c r="I109" s="1">
        <f t="shared" si="13"/>
        <v>-35.676421977199873</v>
      </c>
      <c r="J109" s="1">
        <f t="shared" si="13"/>
        <v>-53.023584036325332</v>
      </c>
      <c r="K109" s="1">
        <f t="shared" si="13"/>
        <v>-60.937164453051977</v>
      </c>
      <c r="L109" s="1">
        <f t="shared" si="13"/>
        <v>-42.817866476103404</v>
      </c>
      <c r="M109" s="1">
        <f t="shared" si="13"/>
        <v>0</v>
      </c>
      <c r="N109" s="2">
        <f t="shared" si="13"/>
        <v>-342.10213016864964</v>
      </c>
      <c r="P109" s="157">
        <f t="shared" si="17"/>
        <v>0.69</v>
      </c>
      <c r="Q109" s="28">
        <f t="shared" si="16"/>
        <v>59.939208480458191</v>
      </c>
      <c r="R109" s="1">
        <f t="shared" si="15"/>
        <v>81.469754198737618</v>
      </c>
      <c r="S109" s="1">
        <f t="shared" si="15"/>
        <v>137.61574680413869</v>
      </c>
      <c r="T109" s="1">
        <f t="shared" si="15"/>
        <v>120.19103827867774</v>
      </c>
      <c r="U109" s="1">
        <f t="shared" si="15"/>
        <v>94.605880467149788</v>
      </c>
      <c r="V109" s="1">
        <f t="shared" si="15"/>
        <v>78.231587787754947</v>
      </c>
      <c r="W109" s="1">
        <f t="shared" si="15"/>
        <v>66.718758078742127</v>
      </c>
      <c r="X109" s="1">
        <f t="shared" si="15"/>
        <v>54.290415391482533</v>
      </c>
      <c r="Y109" s="1">
        <f t="shared" si="15"/>
        <v>38.568939572232949</v>
      </c>
      <c r="Z109" s="1">
        <f t="shared" si="15"/>
        <v>25.16073597402081</v>
      </c>
      <c r="AA109" s="1">
        <f t="shared" si="15"/>
        <v>15.838351225831358</v>
      </c>
      <c r="AB109" s="2">
        <f t="shared" si="15"/>
        <v>26.55368955422739</v>
      </c>
      <c r="AC109" s="2"/>
      <c r="AD109" s="8"/>
      <c r="AE109" s="23">
        <f t="shared" si="18"/>
        <v>0.69</v>
      </c>
      <c r="AF109" s="6">
        <f t="shared" si="19"/>
        <v>-20.494583047651268</v>
      </c>
      <c r="AG109" s="53"/>
    </row>
    <row r="110" spans="1:33" x14ac:dyDescent="0.2">
      <c r="A110" s="23">
        <v>0.7</v>
      </c>
      <c r="B110" s="28">
        <f t="shared" si="14"/>
        <v>0</v>
      </c>
      <c r="C110" s="1">
        <f t="shared" si="13"/>
        <v>0</v>
      </c>
      <c r="D110" s="1">
        <f t="shared" si="13"/>
        <v>0</v>
      </c>
      <c r="E110" s="1">
        <f t="shared" si="13"/>
        <v>-8.1769723001530128</v>
      </c>
      <c r="F110" s="1">
        <f t="shared" si="13"/>
        <v>-21.077602178716806</v>
      </c>
      <c r="G110" s="1">
        <f t="shared" si="13"/>
        <v>-17.450196647382338</v>
      </c>
      <c r="H110" s="1">
        <f t="shared" si="13"/>
        <v>-19.035525783518423</v>
      </c>
      <c r="I110" s="1">
        <f t="shared" si="13"/>
        <v>-35.480412815927075</v>
      </c>
      <c r="J110" s="1">
        <f t="shared" si="13"/>
        <v>-52.937340622839685</v>
      </c>
      <c r="K110" s="1">
        <f t="shared" si="13"/>
        <v>-60.011305881114339</v>
      </c>
      <c r="L110" s="1">
        <f t="shared" si="13"/>
        <v>-40.43364733878942</v>
      </c>
      <c r="M110" s="1">
        <f t="shared" si="13"/>
        <v>0</v>
      </c>
      <c r="N110" s="2">
        <f t="shared" si="13"/>
        <v>-341.02155954975717</v>
      </c>
      <c r="P110" s="157">
        <f t="shared" si="17"/>
        <v>0.7</v>
      </c>
      <c r="Q110" s="28">
        <f t="shared" si="16"/>
        <v>61.800087293220543</v>
      </c>
      <c r="R110" s="1">
        <f t="shared" si="15"/>
        <v>86.92454409781773</v>
      </c>
      <c r="S110" s="1">
        <f t="shared" si="15"/>
        <v>139.08318981197016</v>
      </c>
      <c r="T110" s="1">
        <f t="shared" si="15"/>
        <v>120.29596263725088</v>
      </c>
      <c r="U110" s="1">
        <f t="shared" si="15"/>
        <v>97.015656490541247</v>
      </c>
      <c r="V110" s="1">
        <f t="shared" si="15"/>
        <v>80.745820410650765</v>
      </c>
      <c r="W110" s="1">
        <f t="shared" si="15"/>
        <v>68.274604445261716</v>
      </c>
      <c r="X110" s="1">
        <f t="shared" si="15"/>
        <v>54.716621748374514</v>
      </c>
      <c r="Y110" s="1">
        <f t="shared" si="15"/>
        <v>38.970505226825487</v>
      </c>
      <c r="Z110" s="1">
        <f t="shared" si="15"/>
        <v>25.38140003277136</v>
      </c>
      <c r="AA110" s="1">
        <f t="shared" si="15"/>
        <v>16.0110392699331</v>
      </c>
      <c r="AB110" s="2">
        <f t="shared" si="15"/>
        <v>27.415755170028824</v>
      </c>
      <c r="AC110" s="2"/>
      <c r="AD110" s="8"/>
      <c r="AE110" s="23">
        <f t="shared" si="18"/>
        <v>0.7</v>
      </c>
      <c r="AF110" s="6">
        <f t="shared" si="19"/>
        <v>-20.213293617680865</v>
      </c>
      <c r="AG110" s="53"/>
    </row>
    <row r="111" spans="1:33" x14ac:dyDescent="0.2">
      <c r="A111" s="23">
        <v>0.71</v>
      </c>
      <c r="B111" s="28">
        <f t="shared" si="14"/>
        <v>0</v>
      </c>
      <c r="C111" s="1">
        <f t="shared" si="13"/>
        <v>0</v>
      </c>
      <c r="D111" s="1">
        <f t="shared" si="13"/>
        <v>0</v>
      </c>
      <c r="E111" s="1">
        <f t="shared" si="13"/>
        <v>-6.2222715436247515</v>
      </c>
      <c r="F111" s="1">
        <f t="shared" si="13"/>
        <v>-20.906450443132297</v>
      </c>
      <c r="G111" s="1">
        <f t="shared" si="13"/>
        <v>-17.071551916191858</v>
      </c>
      <c r="H111" s="1">
        <f t="shared" si="13"/>
        <v>-18.958381185830184</v>
      </c>
      <c r="I111" s="1">
        <f t="shared" si="13"/>
        <v>-35.287876303539797</v>
      </c>
      <c r="J111" s="1">
        <f t="shared" si="13"/>
        <v>-52.883084883142338</v>
      </c>
      <c r="K111" s="1">
        <f t="shared" si="13"/>
        <v>-58.838190885325105</v>
      </c>
      <c r="L111" s="1">
        <f t="shared" si="13"/>
        <v>-38.496796880376579</v>
      </c>
      <c r="M111" s="1">
        <f t="shared" si="13"/>
        <v>0</v>
      </c>
      <c r="N111" s="2">
        <f t="shared" si="13"/>
        <v>-339.77093471492338</v>
      </c>
      <c r="P111" s="157">
        <f t="shared" si="17"/>
        <v>0.71</v>
      </c>
      <c r="Q111" s="28">
        <f t="shared" si="16"/>
        <v>64.055801833657029</v>
      </c>
      <c r="R111" s="1">
        <f t="shared" si="15"/>
        <v>93.752473268971045</v>
      </c>
      <c r="S111" s="1">
        <f t="shared" si="15"/>
        <v>140.04321313511059</v>
      </c>
      <c r="T111" s="1">
        <f t="shared" si="15"/>
        <v>120.39947375111733</v>
      </c>
      <c r="U111" s="1">
        <f t="shared" si="15"/>
        <v>99.780402695234372</v>
      </c>
      <c r="V111" s="1">
        <f t="shared" si="15"/>
        <v>83.40133378213126</v>
      </c>
      <c r="W111" s="1">
        <f t="shared" si="15"/>
        <v>69.730803637054322</v>
      </c>
      <c r="X111" s="1">
        <f t="shared" si="15"/>
        <v>54.755087987821319</v>
      </c>
      <c r="Y111" s="1">
        <f t="shared" si="15"/>
        <v>39.098302642929696</v>
      </c>
      <c r="Z111" s="1">
        <f t="shared" si="15"/>
        <v>25.52214570017637</v>
      </c>
      <c r="AA111" s="1">
        <f t="shared" si="15"/>
        <v>16.229549021635123</v>
      </c>
      <c r="AB111" s="2">
        <f t="shared" si="15"/>
        <v>28.532538441414275</v>
      </c>
      <c r="AC111" s="2"/>
      <c r="AD111" s="8"/>
      <c r="AE111" s="23">
        <f t="shared" si="18"/>
        <v>0.71</v>
      </c>
      <c r="AF111" s="6">
        <f t="shared" si="19"/>
        <v>-19.872566694148691</v>
      </c>
      <c r="AG111" s="53"/>
    </row>
    <row r="112" spans="1:33" x14ac:dyDescent="0.2">
      <c r="A112" s="23">
        <v>0.72</v>
      </c>
      <c r="B112" s="28">
        <f t="shared" si="14"/>
        <v>0</v>
      </c>
      <c r="C112" s="1">
        <f t="shared" si="13"/>
        <v>0</v>
      </c>
      <c r="D112" s="1">
        <f t="shared" si="13"/>
        <v>0</v>
      </c>
      <c r="E112" s="1">
        <f t="shared" si="13"/>
        <v>-4.2675707870965152</v>
      </c>
      <c r="F112" s="1">
        <f t="shared" si="13"/>
        <v>-20.735298707547795</v>
      </c>
      <c r="G112" s="1">
        <f t="shared" si="13"/>
        <v>-16.692907185001381</v>
      </c>
      <c r="H112" s="1">
        <f t="shared" si="13"/>
        <v>-18.881236588141949</v>
      </c>
      <c r="I112" s="1">
        <f t="shared" si="13"/>
        <v>-35.095339791152512</v>
      </c>
      <c r="J112" s="1">
        <f t="shared" si="13"/>
        <v>-52.828829143444999</v>
      </c>
      <c r="K112" s="1">
        <f t="shared" si="13"/>
        <v>-57.665075889535892</v>
      </c>
      <c r="L112" s="1">
        <f t="shared" si="13"/>
        <v>-36.559946421963758</v>
      </c>
      <c r="M112" s="1">
        <f t="shared" si="13"/>
        <v>0</v>
      </c>
      <c r="N112" s="2">
        <f t="shared" si="13"/>
        <v>-338.52030988008966</v>
      </c>
      <c r="P112" s="157">
        <f t="shared" si="17"/>
        <v>0.72</v>
      </c>
      <c r="Q112" s="28">
        <f t="shared" si="16"/>
        <v>66.3115163740935</v>
      </c>
      <c r="R112" s="1">
        <f t="shared" si="15"/>
        <v>100.58040244012426</v>
      </c>
      <c r="S112" s="1">
        <f t="shared" si="15"/>
        <v>141.003236458251</v>
      </c>
      <c r="T112" s="1">
        <f t="shared" si="15"/>
        <v>120.50298486498379</v>
      </c>
      <c r="U112" s="1">
        <f t="shared" si="15"/>
        <v>102.54514889992747</v>
      </c>
      <c r="V112" s="1">
        <f t="shared" si="15"/>
        <v>86.056847153611713</v>
      </c>
      <c r="W112" s="1">
        <f t="shared" si="15"/>
        <v>71.187002828846929</v>
      </c>
      <c r="X112" s="1">
        <f t="shared" si="15"/>
        <v>54.793554227268125</v>
      </c>
      <c r="Y112" s="1">
        <f t="shared" si="15"/>
        <v>39.226100059033897</v>
      </c>
      <c r="Z112" s="1">
        <f t="shared" si="15"/>
        <v>25.662891367581373</v>
      </c>
      <c r="AA112" s="1">
        <f t="shared" si="15"/>
        <v>16.448058773337142</v>
      </c>
      <c r="AB112" s="2">
        <f t="shared" si="15"/>
        <v>29.649321712799708</v>
      </c>
      <c r="AC112" s="2"/>
      <c r="AD112" s="8"/>
      <c r="AE112" s="23">
        <f t="shared" si="18"/>
        <v>0.72</v>
      </c>
      <c r="AF112" s="6">
        <f t="shared" si="19"/>
        <v>-19.531839770616521</v>
      </c>
      <c r="AG112" s="53"/>
    </row>
    <row r="113" spans="1:33" x14ac:dyDescent="0.2">
      <c r="A113" s="23">
        <v>0.73</v>
      </c>
      <c r="B113" s="28">
        <f t="shared" si="14"/>
        <v>0</v>
      </c>
      <c r="C113" s="1">
        <f t="shared" si="13"/>
        <v>0</v>
      </c>
      <c r="D113" s="1">
        <f t="shared" si="13"/>
        <v>0</v>
      </c>
      <c r="E113" s="1">
        <f t="shared" si="13"/>
        <v>-2.312870030568253</v>
      </c>
      <c r="F113" s="1">
        <f t="shared" si="13"/>
        <v>-20.564146971963286</v>
      </c>
      <c r="G113" s="1">
        <f t="shared" si="13"/>
        <v>-16.314262453810901</v>
      </c>
      <c r="H113" s="1">
        <f t="shared" si="13"/>
        <v>-18.804091990453713</v>
      </c>
      <c r="I113" s="1">
        <f t="shared" si="13"/>
        <v>-34.902803278765234</v>
      </c>
      <c r="J113" s="1">
        <f t="shared" si="13"/>
        <v>-52.774573403747659</v>
      </c>
      <c r="K113" s="1">
        <f t="shared" si="13"/>
        <v>-56.491960893746665</v>
      </c>
      <c r="L113" s="1">
        <f t="shared" si="13"/>
        <v>-34.623095963550909</v>
      </c>
      <c r="M113" s="1">
        <f t="shared" si="13"/>
        <v>0</v>
      </c>
      <c r="N113" s="2">
        <f t="shared" si="13"/>
        <v>-337.26968504525587</v>
      </c>
      <c r="P113" s="157">
        <f t="shared" si="17"/>
        <v>0.73</v>
      </c>
      <c r="Q113" s="28">
        <f t="shared" si="16"/>
        <v>68.567230914530001</v>
      </c>
      <c r="R113" s="1">
        <f t="shared" si="15"/>
        <v>107.40833161127757</v>
      </c>
      <c r="S113" s="1">
        <f t="shared" si="15"/>
        <v>141.96325978139143</v>
      </c>
      <c r="T113" s="1">
        <f t="shared" si="15"/>
        <v>120.60649597885023</v>
      </c>
      <c r="U113" s="1">
        <f t="shared" si="15"/>
        <v>105.30989510462059</v>
      </c>
      <c r="V113" s="1">
        <f t="shared" si="15"/>
        <v>88.712360525092194</v>
      </c>
      <c r="W113" s="1">
        <f t="shared" si="15"/>
        <v>72.643202020639535</v>
      </c>
      <c r="X113" s="1">
        <f t="shared" si="15"/>
        <v>54.832020466714937</v>
      </c>
      <c r="Y113" s="1">
        <f t="shared" si="15"/>
        <v>39.353897475138105</v>
      </c>
      <c r="Z113" s="1">
        <f t="shared" si="15"/>
        <v>25.803637034986384</v>
      </c>
      <c r="AA113" s="1">
        <f t="shared" si="15"/>
        <v>16.666568525039164</v>
      </c>
      <c r="AB113" s="2">
        <f t="shared" si="15"/>
        <v>30.766104984185155</v>
      </c>
      <c r="AC113" s="2"/>
      <c r="AD113" s="8"/>
      <c r="AE113" s="23">
        <f t="shared" si="18"/>
        <v>0.73</v>
      </c>
      <c r="AF113" s="6">
        <f t="shared" si="19"/>
        <v>-19.191112847084344</v>
      </c>
      <c r="AG113" s="53"/>
    </row>
    <row r="114" spans="1:33" x14ac:dyDescent="0.2">
      <c r="A114" s="23">
        <v>0.74</v>
      </c>
      <c r="B114" s="28">
        <f t="shared" si="14"/>
        <v>0</v>
      </c>
      <c r="C114" s="1">
        <f t="shared" si="13"/>
        <v>0</v>
      </c>
      <c r="D114" s="1">
        <f t="shared" si="13"/>
        <v>0</v>
      </c>
      <c r="E114" s="1">
        <f t="shared" si="13"/>
        <v>-1.9196284164631594</v>
      </c>
      <c r="F114" s="1">
        <f t="shared" si="13"/>
        <v>-20.228364708477582</v>
      </c>
      <c r="G114" s="1">
        <f t="shared" si="13"/>
        <v>-16.124722427045132</v>
      </c>
      <c r="H114" s="1">
        <f t="shared" si="13"/>
        <v>-18.52267811975112</v>
      </c>
      <c r="I114" s="1">
        <f t="shared" si="13"/>
        <v>-34.751473953161167</v>
      </c>
      <c r="J114" s="1">
        <f t="shared" si="13"/>
        <v>-52.275810026835693</v>
      </c>
      <c r="K114" s="1">
        <f t="shared" si="13"/>
        <v>-54.470040520737818</v>
      </c>
      <c r="L114" s="1">
        <f t="shared" si="13"/>
        <v>-34.22044675706794</v>
      </c>
      <c r="M114" s="1">
        <f t="shared" ref="C114:N136" si="20">PERCENTILE(M$10:M$36,$A114)</f>
        <v>0</v>
      </c>
      <c r="N114" s="2">
        <f t="shared" si="20"/>
        <v>-334.05833850533867</v>
      </c>
      <c r="P114" s="157">
        <f t="shared" si="17"/>
        <v>0.74</v>
      </c>
      <c r="Q114" s="28">
        <f t="shared" si="16"/>
        <v>69.864256422338784</v>
      </c>
      <c r="R114" s="1">
        <f t="shared" si="15"/>
        <v>111.30613400815389</v>
      </c>
      <c r="S114" s="1">
        <f t="shared" si="15"/>
        <v>142.19577376986553</v>
      </c>
      <c r="T114" s="1">
        <f t="shared" si="15"/>
        <v>124.43930044308797</v>
      </c>
      <c r="U114" s="1">
        <f t="shared" si="15"/>
        <v>106.15717217985454</v>
      </c>
      <c r="V114" s="1">
        <f t="shared" si="15"/>
        <v>90.579388282861984</v>
      </c>
      <c r="W114" s="1">
        <f t="shared" si="15"/>
        <v>74.248687081668223</v>
      </c>
      <c r="X114" s="1">
        <f t="shared" si="15"/>
        <v>56.003396027933157</v>
      </c>
      <c r="Y114" s="1">
        <f t="shared" si="15"/>
        <v>39.685021888593219</v>
      </c>
      <c r="Z114" s="1">
        <f t="shared" si="15"/>
        <v>25.862490785922002</v>
      </c>
      <c r="AA114" s="1">
        <f t="shared" si="15"/>
        <v>17.062123424604717</v>
      </c>
      <c r="AB114" s="2">
        <f t="shared" si="15"/>
        <v>31.021144689918806</v>
      </c>
      <c r="AC114" s="2"/>
      <c r="AD114" s="8"/>
      <c r="AE114" s="23">
        <f t="shared" si="18"/>
        <v>0.74</v>
      </c>
      <c r="AF114" s="6">
        <f t="shared" si="19"/>
        <v>-19.147629930023957</v>
      </c>
      <c r="AG114" s="53"/>
    </row>
    <row r="115" spans="1:33" x14ac:dyDescent="0.2">
      <c r="A115" s="23">
        <v>0.75</v>
      </c>
      <c r="B115" s="28">
        <f t="shared" si="14"/>
        <v>0</v>
      </c>
      <c r="C115" s="1">
        <f t="shared" si="20"/>
        <v>0</v>
      </c>
      <c r="D115" s="1">
        <f t="shared" si="20"/>
        <v>0</v>
      </c>
      <c r="E115" s="1">
        <f t="shared" si="20"/>
        <v>-1.656508397559989</v>
      </c>
      <c r="F115" s="1">
        <f t="shared" si="20"/>
        <v>-19.878863234333437</v>
      </c>
      <c r="G115" s="1">
        <f t="shared" si="20"/>
        <v>-15.95094112564809</v>
      </c>
      <c r="H115" s="1">
        <f t="shared" si="20"/>
        <v>-18.224241809630659</v>
      </c>
      <c r="I115" s="1">
        <f t="shared" si="20"/>
        <v>-34.603578559789035</v>
      </c>
      <c r="J115" s="1">
        <f t="shared" si="20"/>
        <v>-51.740004346822495</v>
      </c>
      <c r="K115" s="1">
        <f t="shared" si="20"/>
        <v>-52.377386366293976</v>
      </c>
      <c r="L115" s="1">
        <f t="shared" si="20"/>
        <v>-33.945647654912449</v>
      </c>
      <c r="M115" s="1">
        <f t="shared" si="20"/>
        <v>0</v>
      </c>
      <c r="N115" s="2">
        <f t="shared" si="20"/>
        <v>-330.68359848999785</v>
      </c>
      <c r="P115" s="157">
        <f t="shared" si="17"/>
        <v>0.75</v>
      </c>
      <c r="Q115" s="28">
        <f t="shared" si="16"/>
        <v>71.081391177428614</v>
      </c>
      <c r="R115" s="1">
        <f t="shared" si="15"/>
        <v>114.95975917384052</v>
      </c>
      <c r="S115" s="1">
        <f t="shared" si="15"/>
        <v>142.36766198045081</v>
      </c>
      <c r="T115" s="1">
        <f t="shared" si="15"/>
        <v>128.58287935319004</v>
      </c>
      <c r="U115" s="1">
        <f t="shared" si="15"/>
        <v>106.8446601609669</v>
      </c>
      <c r="V115" s="1">
        <f t="shared" si="15"/>
        <v>92.380708906155917</v>
      </c>
      <c r="W115" s="1">
        <f t="shared" si="15"/>
        <v>75.866612631799939</v>
      </c>
      <c r="X115" s="1">
        <f t="shared" si="15"/>
        <v>57.269180699299014</v>
      </c>
      <c r="Y115" s="1">
        <f t="shared" si="15"/>
        <v>40.033090218494252</v>
      </c>
      <c r="Z115" s="1">
        <f t="shared" si="15"/>
        <v>25.914520210485176</v>
      </c>
      <c r="AA115" s="1">
        <f t="shared" si="15"/>
        <v>17.472432086492237</v>
      </c>
      <c r="AB115" s="2">
        <f t="shared" si="15"/>
        <v>31.204372431848142</v>
      </c>
      <c r="AC115" s="2"/>
      <c r="AD115" s="8"/>
      <c r="AE115" s="23">
        <f t="shared" si="18"/>
        <v>0.75</v>
      </c>
      <c r="AF115" s="6">
        <f t="shared" si="19"/>
        <v>-19.128917346836218</v>
      </c>
      <c r="AG115" s="53"/>
    </row>
    <row r="116" spans="1:33" x14ac:dyDescent="0.2">
      <c r="A116" s="23">
        <v>0.76</v>
      </c>
      <c r="B116" s="28">
        <f t="shared" si="14"/>
        <v>0</v>
      </c>
      <c r="C116" s="1">
        <f t="shared" si="20"/>
        <v>0</v>
      </c>
      <c r="D116" s="1">
        <f t="shared" si="20"/>
        <v>0</v>
      </c>
      <c r="E116" s="1">
        <f t="shared" si="20"/>
        <v>-1.3933883786568186</v>
      </c>
      <c r="F116" s="1">
        <f t="shared" si="20"/>
        <v>-19.529361760189293</v>
      </c>
      <c r="G116" s="1">
        <f t="shared" si="20"/>
        <v>-15.777159824251045</v>
      </c>
      <c r="H116" s="1">
        <f t="shared" si="20"/>
        <v>-17.925805499510197</v>
      </c>
      <c r="I116" s="1">
        <f t="shared" si="20"/>
        <v>-34.455683166416904</v>
      </c>
      <c r="J116" s="1">
        <f t="shared" si="20"/>
        <v>-51.204198666809297</v>
      </c>
      <c r="K116" s="1">
        <f t="shared" si="20"/>
        <v>-50.284732211850134</v>
      </c>
      <c r="L116" s="1">
        <f t="shared" si="20"/>
        <v>-33.670848552756958</v>
      </c>
      <c r="M116" s="1">
        <f t="shared" si="20"/>
        <v>0</v>
      </c>
      <c r="N116" s="2">
        <f t="shared" si="20"/>
        <v>-327.30885847465697</v>
      </c>
      <c r="P116" s="157">
        <f t="shared" si="17"/>
        <v>0.76</v>
      </c>
      <c r="Q116" s="28">
        <f t="shared" si="16"/>
        <v>72.298525932518444</v>
      </c>
      <c r="R116" s="1">
        <f t="shared" si="15"/>
        <v>118.61338433952714</v>
      </c>
      <c r="S116" s="1">
        <f t="shared" si="15"/>
        <v>142.53955019103606</v>
      </c>
      <c r="T116" s="1">
        <f t="shared" si="15"/>
        <v>132.7264582632921</v>
      </c>
      <c r="U116" s="1">
        <f t="shared" si="15"/>
        <v>107.53214814207924</v>
      </c>
      <c r="V116" s="1">
        <f t="shared" si="15"/>
        <v>94.182029529449849</v>
      </c>
      <c r="W116" s="1">
        <f t="shared" si="15"/>
        <v>77.484538181931669</v>
      </c>
      <c r="X116" s="1">
        <f t="shared" si="15"/>
        <v>58.534965370664871</v>
      </c>
      <c r="Y116" s="1">
        <f t="shared" si="15"/>
        <v>40.381158548395277</v>
      </c>
      <c r="Z116" s="1">
        <f t="shared" si="15"/>
        <v>25.966549635048349</v>
      </c>
      <c r="AA116" s="1">
        <f t="shared" si="15"/>
        <v>17.882740748379756</v>
      </c>
      <c r="AB116" s="2">
        <f t="shared" si="15"/>
        <v>31.387600173777482</v>
      </c>
      <c r="AC116" s="2"/>
      <c r="AD116" s="8"/>
      <c r="AE116" s="23">
        <f t="shared" si="18"/>
        <v>0.76</v>
      </c>
      <c r="AF116" s="6">
        <f t="shared" si="19"/>
        <v>-19.110204763648483</v>
      </c>
      <c r="AG116" s="53"/>
    </row>
    <row r="117" spans="1:33" x14ac:dyDescent="0.2">
      <c r="A117" s="23">
        <v>0.77</v>
      </c>
      <c r="B117" s="28">
        <f t="shared" si="14"/>
        <v>0</v>
      </c>
      <c r="C117" s="1">
        <f t="shared" si="20"/>
        <v>0</v>
      </c>
      <c r="D117" s="1">
        <f t="shared" si="20"/>
        <v>0</v>
      </c>
      <c r="E117" s="1">
        <f t="shared" si="20"/>
        <v>-1.1274981939835871</v>
      </c>
      <c r="F117" s="1">
        <f t="shared" si="20"/>
        <v>-19.124123286018555</v>
      </c>
      <c r="G117" s="1">
        <f t="shared" si="20"/>
        <v>-15.614122157986886</v>
      </c>
      <c r="H117" s="1">
        <f t="shared" si="20"/>
        <v>-17.613281184454323</v>
      </c>
      <c r="I117" s="1">
        <f t="shared" si="20"/>
        <v>-34.307439137581184</v>
      </c>
      <c r="J117" s="1">
        <f t="shared" si="20"/>
        <v>-50.683380953349577</v>
      </c>
      <c r="K117" s="1">
        <f t="shared" si="20"/>
        <v>-48.324855042123019</v>
      </c>
      <c r="L117" s="1">
        <f t="shared" si="20"/>
        <v>-33.414005245334629</v>
      </c>
      <c r="M117" s="1">
        <f t="shared" si="20"/>
        <v>0</v>
      </c>
      <c r="N117" s="2">
        <f t="shared" si="20"/>
        <v>-323.93926125865761</v>
      </c>
      <c r="P117" s="157">
        <f t="shared" si="17"/>
        <v>0.77</v>
      </c>
      <c r="Q117" s="28">
        <f t="shared" si="16"/>
        <v>73.675601483774557</v>
      </c>
      <c r="R117" s="1">
        <f t="shared" si="15"/>
        <v>122.07370148493364</v>
      </c>
      <c r="S117" s="1">
        <f t="shared" si="15"/>
        <v>142.77246614372635</v>
      </c>
      <c r="T117" s="1">
        <f t="shared" si="15"/>
        <v>136.62670008380098</v>
      </c>
      <c r="U117" s="1">
        <f t="shared" si="15"/>
        <v>108.28937436144926</v>
      </c>
      <c r="V117" s="1">
        <f t="shared" si="15"/>
        <v>95.88306322077996</v>
      </c>
      <c r="W117" s="1">
        <f t="shared" si="15"/>
        <v>79.084395793228438</v>
      </c>
      <c r="X117" s="1">
        <f t="shared" si="15"/>
        <v>59.740655325764081</v>
      </c>
      <c r="Y117" s="1">
        <f t="shared" si="15"/>
        <v>40.763070705845678</v>
      </c>
      <c r="Z117" s="1">
        <f t="shared" si="15"/>
        <v>26.031797105279267</v>
      </c>
      <c r="AA117" s="1">
        <f t="shared" si="15"/>
        <v>18.265146278110837</v>
      </c>
      <c r="AB117" s="2">
        <f t="shared" si="15"/>
        <v>31.825697954002674</v>
      </c>
      <c r="AC117" s="2"/>
      <c r="AD117" s="8"/>
      <c r="AE117" s="23">
        <f t="shared" si="18"/>
        <v>0.77</v>
      </c>
      <c r="AF117" s="6">
        <f t="shared" si="19"/>
        <v>-19.075421307689076</v>
      </c>
      <c r="AG117" s="53"/>
    </row>
    <row r="118" spans="1:33" x14ac:dyDescent="0.2">
      <c r="A118" s="23">
        <v>0.78</v>
      </c>
      <c r="B118" s="28">
        <f t="shared" si="14"/>
        <v>0</v>
      </c>
      <c r="C118" s="1">
        <f t="shared" si="20"/>
        <v>0</v>
      </c>
      <c r="D118" s="1">
        <f t="shared" si="20"/>
        <v>0</v>
      </c>
      <c r="E118" s="1">
        <f t="shared" si="20"/>
        <v>-0.8283660200695725</v>
      </c>
      <c r="F118" s="1">
        <f t="shared" si="20"/>
        <v>-18.050040811528593</v>
      </c>
      <c r="G118" s="1">
        <f t="shared" si="20"/>
        <v>-15.580008113317305</v>
      </c>
      <c r="H118" s="1">
        <f t="shared" si="20"/>
        <v>-17.131700810173431</v>
      </c>
      <c r="I118" s="1">
        <f t="shared" si="20"/>
        <v>-34.155011483182435</v>
      </c>
      <c r="J118" s="1">
        <f t="shared" si="20"/>
        <v>-50.342418838531458</v>
      </c>
      <c r="K118" s="1">
        <f t="shared" si="20"/>
        <v>-47.958301688996308</v>
      </c>
      <c r="L118" s="1">
        <f t="shared" si="20"/>
        <v>-33.372631474710218</v>
      </c>
      <c r="M118" s="1">
        <f t="shared" si="20"/>
        <v>0</v>
      </c>
      <c r="N118" s="2">
        <f t="shared" si="20"/>
        <v>-320.63137763475584</v>
      </c>
      <c r="P118" s="157">
        <f t="shared" si="17"/>
        <v>0.78</v>
      </c>
      <c r="Q118" s="28">
        <f t="shared" si="16"/>
        <v>76.971966589026408</v>
      </c>
      <c r="R118" s="1">
        <f t="shared" si="15"/>
        <v>123.21432238697909</v>
      </c>
      <c r="S118" s="1">
        <f t="shared" si="15"/>
        <v>143.73771500167723</v>
      </c>
      <c r="T118" s="1">
        <f t="shared" si="15"/>
        <v>137.60689682919227</v>
      </c>
      <c r="U118" s="1">
        <f t="shared" si="15"/>
        <v>109.88345943991136</v>
      </c>
      <c r="V118" s="1">
        <f t="shared" ref="R118:AB140" si="21">PERCENTILE(V$10:V$36,$A118)</f>
        <v>96.380653728544644</v>
      </c>
      <c r="W118" s="1">
        <f t="shared" si="21"/>
        <v>80.467438138506211</v>
      </c>
      <c r="X118" s="1">
        <f t="shared" si="21"/>
        <v>60.225208685663752</v>
      </c>
      <c r="Y118" s="1">
        <f t="shared" si="21"/>
        <v>41.551108793888652</v>
      </c>
      <c r="Z118" s="1">
        <f t="shared" si="21"/>
        <v>26.255661123523179</v>
      </c>
      <c r="AA118" s="1">
        <f t="shared" si="21"/>
        <v>18.312714221964725</v>
      </c>
      <c r="AB118" s="2">
        <f t="shared" si="21"/>
        <v>35.322236193778217</v>
      </c>
      <c r="AC118" s="2"/>
      <c r="AD118" s="8"/>
      <c r="AE118" s="23">
        <f t="shared" si="18"/>
        <v>0.78</v>
      </c>
      <c r="AF118" s="6">
        <f t="shared" si="19"/>
        <v>-18.847787378469658</v>
      </c>
      <c r="AG118" s="53"/>
    </row>
    <row r="119" spans="1:33" x14ac:dyDescent="0.2">
      <c r="A119" s="23">
        <v>0.79</v>
      </c>
      <c r="B119" s="28">
        <f t="shared" si="14"/>
        <v>0</v>
      </c>
      <c r="C119" s="1">
        <f t="shared" si="20"/>
        <v>0</v>
      </c>
      <c r="D119" s="1">
        <f t="shared" si="20"/>
        <v>0</v>
      </c>
      <c r="E119" s="1">
        <f t="shared" si="20"/>
        <v>-0.52923384615556202</v>
      </c>
      <c r="F119" s="1">
        <f t="shared" si="20"/>
        <v>-16.975958337038644</v>
      </c>
      <c r="G119" s="1">
        <f t="shared" si="20"/>
        <v>-15.545894068647726</v>
      </c>
      <c r="H119" s="1">
        <f t="shared" si="20"/>
        <v>-16.650120435892546</v>
      </c>
      <c r="I119" s="1">
        <f t="shared" si="20"/>
        <v>-34.002583828783678</v>
      </c>
      <c r="J119" s="1">
        <f t="shared" si="20"/>
        <v>-50.001456723713346</v>
      </c>
      <c r="K119" s="1">
        <f t="shared" si="20"/>
        <v>-47.591748335869603</v>
      </c>
      <c r="L119" s="1">
        <f t="shared" si="20"/>
        <v>-33.331257704085807</v>
      </c>
      <c r="M119" s="1">
        <f t="shared" si="20"/>
        <v>0</v>
      </c>
      <c r="N119" s="2">
        <f t="shared" si="20"/>
        <v>-317.32349401085418</v>
      </c>
      <c r="P119" s="157">
        <f t="shared" si="17"/>
        <v>0.79</v>
      </c>
      <c r="Q119" s="28">
        <f t="shared" si="16"/>
        <v>80.268331694278217</v>
      </c>
      <c r="R119" s="1">
        <f t="shared" si="21"/>
        <v>124.35494328902452</v>
      </c>
      <c r="S119" s="1">
        <f t="shared" si="21"/>
        <v>144.70296385962811</v>
      </c>
      <c r="T119" s="1">
        <f t="shared" si="21"/>
        <v>138.58709357458352</v>
      </c>
      <c r="U119" s="1">
        <f t="shared" si="21"/>
        <v>111.47754451837343</v>
      </c>
      <c r="V119" s="1">
        <f t="shared" si="21"/>
        <v>96.878244236309328</v>
      </c>
      <c r="W119" s="1">
        <f t="shared" si="21"/>
        <v>81.850480483783954</v>
      </c>
      <c r="X119" s="1">
        <f t="shared" si="21"/>
        <v>60.709762045563423</v>
      </c>
      <c r="Y119" s="1">
        <f t="shared" si="21"/>
        <v>42.339146881931612</v>
      </c>
      <c r="Z119" s="1">
        <f t="shared" si="21"/>
        <v>26.479525141767084</v>
      </c>
      <c r="AA119" s="1">
        <f t="shared" si="21"/>
        <v>18.360282165818614</v>
      </c>
      <c r="AB119" s="2">
        <f t="shared" si="21"/>
        <v>38.818774433553706</v>
      </c>
      <c r="AC119" s="2"/>
      <c r="AD119" s="8"/>
      <c r="AE119" s="23">
        <f t="shared" si="18"/>
        <v>0.79</v>
      </c>
      <c r="AF119" s="6">
        <f t="shared" si="19"/>
        <v>-18.620153449250243</v>
      </c>
      <c r="AG119" s="53"/>
    </row>
    <row r="120" spans="1:33" x14ac:dyDescent="0.2">
      <c r="A120" s="23">
        <v>0.8</v>
      </c>
      <c r="B120" s="28">
        <f t="shared" si="14"/>
        <v>0</v>
      </c>
      <c r="C120" s="1">
        <f t="shared" si="20"/>
        <v>0</v>
      </c>
      <c r="D120" s="1">
        <f t="shared" si="20"/>
        <v>0</v>
      </c>
      <c r="E120" s="1">
        <f t="shared" si="20"/>
        <v>-0.23010167224154743</v>
      </c>
      <c r="F120" s="1">
        <f t="shared" si="20"/>
        <v>-15.901875862548684</v>
      </c>
      <c r="G120" s="1">
        <f t="shared" si="20"/>
        <v>-15.511780023978146</v>
      </c>
      <c r="H120" s="1">
        <f t="shared" si="20"/>
        <v>-16.168540061611655</v>
      </c>
      <c r="I120" s="1">
        <f t="shared" si="20"/>
        <v>-33.850156174384928</v>
      </c>
      <c r="J120" s="1">
        <f t="shared" si="20"/>
        <v>-49.660494608895227</v>
      </c>
      <c r="K120" s="1">
        <f t="shared" si="20"/>
        <v>-47.225194982742899</v>
      </c>
      <c r="L120" s="1">
        <f t="shared" si="20"/>
        <v>-33.28988393346139</v>
      </c>
      <c r="M120" s="1">
        <f t="shared" si="20"/>
        <v>0</v>
      </c>
      <c r="N120" s="2">
        <f t="shared" si="20"/>
        <v>-314.0156103869524</v>
      </c>
      <c r="P120" s="157">
        <f t="shared" si="17"/>
        <v>0.8</v>
      </c>
      <c r="Q120" s="28">
        <f t="shared" si="16"/>
        <v>83.564696799530068</v>
      </c>
      <c r="R120" s="1">
        <f t="shared" si="21"/>
        <v>125.49556419106997</v>
      </c>
      <c r="S120" s="1">
        <f t="shared" si="21"/>
        <v>145.668212717579</v>
      </c>
      <c r="T120" s="1">
        <f t="shared" si="21"/>
        <v>139.5672903199748</v>
      </c>
      <c r="U120" s="1">
        <f t="shared" si="21"/>
        <v>113.07162959683554</v>
      </c>
      <c r="V120" s="1">
        <f t="shared" si="21"/>
        <v>97.375834744074012</v>
      </c>
      <c r="W120" s="1">
        <f t="shared" si="21"/>
        <v>83.233522829061712</v>
      </c>
      <c r="X120" s="1">
        <f t="shared" si="21"/>
        <v>61.194315405463094</v>
      </c>
      <c r="Y120" s="1">
        <f t="shared" si="21"/>
        <v>43.127184969974586</v>
      </c>
      <c r="Z120" s="1">
        <f t="shared" si="21"/>
        <v>26.703389160010996</v>
      </c>
      <c r="AA120" s="1">
        <f t="shared" si="21"/>
        <v>18.407850109672502</v>
      </c>
      <c r="AB120" s="2">
        <f t="shared" si="21"/>
        <v>42.315312673329252</v>
      </c>
      <c r="AC120" s="2"/>
      <c r="AD120" s="8"/>
      <c r="AE120" s="23">
        <f t="shared" si="18"/>
        <v>0.8</v>
      </c>
      <c r="AF120" s="6">
        <f t="shared" si="19"/>
        <v>-18.392519520030824</v>
      </c>
      <c r="AG120" s="53"/>
    </row>
    <row r="121" spans="1:33" x14ac:dyDescent="0.2">
      <c r="A121" s="23">
        <v>0.81</v>
      </c>
      <c r="B121" s="28">
        <f t="shared" si="14"/>
        <v>0</v>
      </c>
      <c r="C121" s="1">
        <f t="shared" si="20"/>
        <v>0</v>
      </c>
      <c r="D121" s="1">
        <f t="shared" si="20"/>
        <v>0</v>
      </c>
      <c r="E121" s="1">
        <f t="shared" si="20"/>
        <v>0</v>
      </c>
      <c r="F121" s="1">
        <f t="shared" si="20"/>
        <v>-14.781410102342043</v>
      </c>
      <c r="G121" s="1">
        <f t="shared" si="20"/>
        <v>-15.461245324729944</v>
      </c>
      <c r="H121" s="1">
        <f t="shared" si="20"/>
        <v>-15.74736566990302</v>
      </c>
      <c r="I121" s="1">
        <f t="shared" si="20"/>
        <v>-33.638304385748278</v>
      </c>
      <c r="J121" s="1">
        <f t="shared" si="20"/>
        <v>-49.262220973616635</v>
      </c>
      <c r="K121" s="1">
        <f t="shared" si="20"/>
        <v>-46.722643361481943</v>
      </c>
      <c r="L121" s="1">
        <f t="shared" si="20"/>
        <v>-32.826584526334244</v>
      </c>
      <c r="M121" s="1">
        <f t="shared" si="20"/>
        <v>0</v>
      </c>
      <c r="N121" s="2">
        <f t="shared" si="20"/>
        <v>-309.15633675029324</v>
      </c>
      <c r="P121" s="157">
        <f t="shared" si="17"/>
        <v>0.81</v>
      </c>
      <c r="Q121" s="28">
        <f t="shared" si="16"/>
        <v>88.380956127882811</v>
      </c>
      <c r="R121" s="1">
        <f t="shared" si="21"/>
        <v>126.39048188276027</v>
      </c>
      <c r="S121" s="1">
        <f t="shared" si="21"/>
        <v>146.49111268775926</v>
      </c>
      <c r="T121" s="1">
        <f t="shared" si="21"/>
        <v>140.59458401724174</v>
      </c>
      <c r="U121" s="1">
        <f t="shared" si="21"/>
        <v>114.44110025918145</v>
      </c>
      <c r="V121" s="1">
        <f t="shared" si="21"/>
        <v>97.905892348224526</v>
      </c>
      <c r="W121" s="1">
        <f t="shared" si="21"/>
        <v>84.669198517952779</v>
      </c>
      <c r="X121" s="1">
        <f t="shared" si="21"/>
        <v>62.012004765527912</v>
      </c>
      <c r="Y121" s="1">
        <f t="shared" si="21"/>
        <v>43.744838721592927</v>
      </c>
      <c r="Z121" s="1">
        <f t="shared" si="21"/>
        <v>27.018774312396655</v>
      </c>
      <c r="AA121" s="1">
        <f t="shared" si="21"/>
        <v>18.653256332717028</v>
      </c>
      <c r="AB121" s="2">
        <f t="shared" si="21"/>
        <v>45.321996325533917</v>
      </c>
      <c r="AC121" s="2"/>
      <c r="AD121" s="8"/>
      <c r="AE121" s="23">
        <f t="shared" si="18"/>
        <v>0.81</v>
      </c>
      <c r="AF121" s="6">
        <f t="shared" si="19"/>
        <v>-18.164402661032636</v>
      </c>
      <c r="AG121" s="53"/>
    </row>
    <row r="122" spans="1:33" x14ac:dyDescent="0.2">
      <c r="A122" s="23">
        <v>0.82</v>
      </c>
      <c r="B122" s="28">
        <f t="shared" si="14"/>
        <v>0</v>
      </c>
      <c r="C122" s="1">
        <f t="shared" si="20"/>
        <v>0</v>
      </c>
      <c r="D122" s="1">
        <f t="shared" si="20"/>
        <v>0</v>
      </c>
      <c r="E122" s="1">
        <f t="shared" si="20"/>
        <v>0</v>
      </c>
      <c r="F122" s="1">
        <f t="shared" si="20"/>
        <v>-13.506333389746498</v>
      </c>
      <c r="G122" s="1">
        <f t="shared" si="20"/>
        <v>-15.355975110219674</v>
      </c>
      <c r="H122" s="1">
        <f t="shared" si="20"/>
        <v>-15.527544553435233</v>
      </c>
      <c r="I122" s="1">
        <f t="shared" si="20"/>
        <v>-33.228372149652017</v>
      </c>
      <c r="J122" s="1">
        <f t="shared" si="20"/>
        <v>-48.672908936803168</v>
      </c>
      <c r="K122" s="1">
        <f t="shared" si="20"/>
        <v>-45.766764179773531</v>
      </c>
      <c r="L122" s="1">
        <f t="shared" si="20"/>
        <v>-30.956866330864752</v>
      </c>
      <c r="M122" s="1">
        <f t="shared" si="20"/>
        <v>0</v>
      </c>
      <c r="N122" s="2">
        <f t="shared" si="20"/>
        <v>-299.12576307110953</v>
      </c>
      <c r="P122" s="157">
        <f t="shared" si="17"/>
        <v>0.82</v>
      </c>
      <c r="Q122" s="28">
        <f t="shared" si="16"/>
        <v>98.26352953323817</v>
      </c>
      <c r="R122" s="1">
        <f t="shared" si="21"/>
        <v>126.46638887326677</v>
      </c>
      <c r="S122" s="1">
        <f t="shared" si="21"/>
        <v>146.83951636537071</v>
      </c>
      <c r="T122" s="1">
        <f t="shared" si="21"/>
        <v>141.77886755409426</v>
      </c>
      <c r="U122" s="1">
        <f t="shared" si="21"/>
        <v>115.06185620114013</v>
      </c>
      <c r="V122" s="1">
        <f t="shared" si="21"/>
        <v>98.544173606994505</v>
      </c>
      <c r="W122" s="1">
        <f t="shared" si="21"/>
        <v>86.280318685554818</v>
      </c>
      <c r="X122" s="1">
        <f t="shared" si="21"/>
        <v>63.940147459476478</v>
      </c>
      <c r="Y122" s="1">
        <f t="shared" si="21"/>
        <v>43.794544685129203</v>
      </c>
      <c r="Z122" s="1">
        <f t="shared" si="21"/>
        <v>27.639229911921461</v>
      </c>
      <c r="AA122" s="1">
        <f t="shared" si="21"/>
        <v>19.55812348639698</v>
      </c>
      <c r="AB122" s="2">
        <f t="shared" si="21"/>
        <v>46.695831352502374</v>
      </c>
      <c r="AC122" s="2"/>
      <c r="AD122" s="8"/>
      <c r="AE122" s="23">
        <f t="shared" si="18"/>
        <v>0.82</v>
      </c>
      <c r="AF122" s="6">
        <f t="shared" si="19"/>
        <v>-17.934676036105227</v>
      </c>
      <c r="AG122" s="53"/>
    </row>
    <row r="123" spans="1:33" x14ac:dyDescent="0.2">
      <c r="A123" s="23">
        <v>0.83</v>
      </c>
      <c r="B123" s="28">
        <f t="shared" si="14"/>
        <v>0</v>
      </c>
      <c r="C123" s="1">
        <f t="shared" si="20"/>
        <v>0</v>
      </c>
      <c r="D123" s="1">
        <f t="shared" si="20"/>
        <v>0</v>
      </c>
      <c r="E123" s="1">
        <f t="shared" si="20"/>
        <v>0</v>
      </c>
      <c r="F123" s="1">
        <f t="shared" si="20"/>
        <v>-12.231256677150952</v>
      </c>
      <c r="G123" s="1">
        <f t="shared" si="20"/>
        <v>-15.250704895709404</v>
      </c>
      <c r="H123" s="1">
        <f t="shared" si="20"/>
        <v>-15.307723436967446</v>
      </c>
      <c r="I123" s="1">
        <f t="shared" si="20"/>
        <v>-32.818439913555757</v>
      </c>
      <c r="J123" s="1">
        <f t="shared" si="20"/>
        <v>-48.083596899989708</v>
      </c>
      <c r="K123" s="1">
        <f t="shared" si="20"/>
        <v>-44.81088499806512</v>
      </c>
      <c r="L123" s="1">
        <f t="shared" si="20"/>
        <v>-29.087148135395257</v>
      </c>
      <c r="M123" s="1">
        <f t="shared" si="20"/>
        <v>0</v>
      </c>
      <c r="N123" s="2">
        <f t="shared" si="20"/>
        <v>-289.09518939192583</v>
      </c>
      <c r="P123" s="157">
        <f t="shared" si="17"/>
        <v>0.83</v>
      </c>
      <c r="Q123" s="28">
        <f t="shared" si="16"/>
        <v>108.14610293859354</v>
      </c>
      <c r="R123" s="1">
        <f t="shared" si="21"/>
        <v>126.54229586377328</v>
      </c>
      <c r="S123" s="1">
        <f t="shared" si="21"/>
        <v>147.18792004298217</v>
      </c>
      <c r="T123" s="1">
        <f t="shared" si="21"/>
        <v>142.96315109094681</v>
      </c>
      <c r="U123" s="1">
        <f t="shared" si="21"/>
        <v>115.68261214309882</v>
      </c>
      <c r="V123" s="1">
        <f t="shared" si="21"/>
        <v>99.182454865764484</v>
      </c>
      <c r="W123" s="1">
        <f t="shared" si="21"/>
        <v>87.891438853156856</v>
      </c>
      <c r="X123" s="1">
        <f t="shared" si="21"/>
        <v>65.86829015342505</v>
      </c>
      <c r="Y123" s="1">
        <f t="shared" si="21"/>
        <v>43.844250648665479</v>
      </c>
      <c r="Z123" s="1">
        <f t="shared" si="21"/>
        <v>28.259685511446268</v>
      </c>
      <c r="AA123" s="1">
        <f t="shared" si="21"/>
        <v>20.462990640076928</v>
      </c>
      <c r="AB123" s="2">
        <f t="shared" si="21"/>
        <v>48.069666379470831</v>
      </c>
      <c r="AC123" s="2"/>
      <c r="AD123" s="8"/>
      <c r="AE123" s="23">
        <f t="shared" si="18"/>
        <v>0.83</v>
      </c>
      <c r="AF123" s="6">
        <f t="shared" si="19"/>
        <v>-17.704949411177815</v>
      </c>
      <c r="AG123" s="53"/>
    </row>
    <row r="124" spans="1:33" x14ac:dyDescent="0.2">
      <c r="A124" s="23">
        <v>0.84</v>
      </c>
      <c r="B124" s="28">
        <f t="shared" si="14"/>
        <v>0</v>
      </c>
      <c r="C124" s="1">
        <f t="shared" si="20"/>
        <v>0</v>
      </c>
      <c r="D124" s="1">
        <f t="shared" si="20"/>
        <v>0</v>
      </c>
      <c r="E124" s="1">
        <f t="shared" si="20"/>
        <v>0</v>
      </c>
      <c r="F124" s="1">
        <f t="shared" si="20"/>
        <v>-10.956179964555391</v>
      </c>
      <c r="G124" s="1">
        <f t="shared" si="20"/>
        <v>-15.145434681199134</v>
      </c>
      <c r="H124" s="1">
        <f t="shared" si="20"/>
        <v>-15.087902320499655</v>
      </c>
      <c r="I124" s="1">
        <f t="shared" si="20"/>
        <v>-32.40850767745949</v>
      </c>
      <c r="J124" s="1">
        <f t="shared" si="20"/>
        <v>-47.494284863176233</v>
      </c>
      <c r="K124" s="1">
        <f t="shared" si="20"/>
        <v>-43.855005816356702</v>
      </c>
      <c r="L124" s="1">
        <f t="shared" si="20"/>
        <v>-27.217429939925736</v>
      </c>
      <c r="M124" s="1">
        <f t="shared" si="20"/>
        <v>0</v>
      </c>
      <c r="N124" s="2">
        <f t="shared" si="20"/>
        <v>-279.06461571274201</v>
      </c>
      <c r="P124" s="157">
        <f t="shared" si="17"/>
        <v>0.84</v>
      </c>
      <c r="Q124" s="28">
        <f t="shared" si="16"/>
        <v>118.02867634394904</v>
      </c>
      <c r="R124" s="1">
        <f t="shared" si="21"/>
        <v>126.61820285427979</v>
      </c>
      <c r="S124" s="1">
        <f t="shared" si="21"/>
        <v>147.53632372059363</v>
      </c>
      <c r="T124" s="1">
        <f t="shared" si="21"/>
        <v>144.14743462779933</v>
      </c>
      <c r="U124" s="1">
        <f t="shared" si="21"/>
        <v>116.30336808505751</v>
      </c>
      <c r="V124" s="1">
        <f t="shared" si="21"/>
        <v>99.820736124534477</v>
      </c>
      <c r="W124" s="1">
        <f t="shared" si="21"/>
        <v>89.502559020758909</v>
      </c>
      <c r="X124" s="1">
        <f t="shared" si="21"/>
        <v>67.796432847373651</v>
      </c>
      <c r="Y124" s="1">
        <f t="shared" si="21"/>
        <v>43.893956612201755</v>
      </c>
      <c r="Z124" s="1">
        <f t="shared" si="21"/>
        <v>28.880141110971085</v>
      </c>
      <c r="AA124" s="1">
        <f t="shared" si="21"/>
        <v>21.367857793756887</v>
      </c>
      <c r="AB124" s="2">
        <f t="shared" si="21"/>
        <v>49.44350140643931</v>
      </c>
      <c r="AC124" s="2"/>
      <c r="AD124" s="8"/>
      <c r="AE124" s="23">
        <f t="shared" si="18"/>
        <v>0.84</v>
      </c>
      <c r="AF124" s="6">
        <f t="shared" si="19"/>
        <v>-17.475222786250402</v>
      </c>
      <c r="AG124" s="53"/>
    </row>
    <row r="125" spans="1:33" x14ac:dyDescent="0.2">
      <c r="A125" s="23">
        <v>0.85</v>
      </c>
      <c r="B125" s="28">
        <f t="shared" si="14"/>
        <v>0</v>
      </c>
      <c r="C125" s="1">
        <f t="shared" si="20"/>
        <v>0</v>
      </c>
      <c r="D125" s="1">
        <f t="shared" si="20"/>
        <v>0</v>
      </c>
      <c r="E125" s="1">
        <f t="shared" si="20"/>
        <v>0</v>
      </c>
      <c r="F125" s="1">
        <f t="shared" si="20"/>
        <v>-9.9267355328510245</v>
      </c>
      <c r="G125" s="1">
        <f t="shared" si="20"/>
        <v>-15.073429608712495</v>
      </c>
      <c r="H125" s="1">
        <f t="shared" si="20"/>
        <v>-14.89537385910754</v>
      </c>
      <c r="I125" s="1">
        <f t="shared" si="20"/>
        <v>-32.068123258852793</v>
      </c>
      <c r="J125" s="1">
        <f t="shared" si="20"/>
        <v>-46.854025844591838</v>
      </c>
      <c r="K125" s="1">
        <f t="shared" si="20"/>
        <v>-41.511761794691814</v>
      </c>
      <c r="L125" s="1">
        <f t="shared" si="20"/>
        <v>-24.722398015062836</v>
      </c>
      <c r="M125" s="1">
        <f t="shared" si="20"/>
        <v>0</v>
      </c>
      <c r="N125" s="2">
        <f t="shared" si="20"/>
        <v>-272.63690469169285</v>
      </c>
      <c r="P125" s="157">
        <f t="shared" si="17"/>
        <v>0.85</v>
      </c>
      <c r="Q125" s="28">
        <f t="shared" si="16"/>
        <v>124.16717903713098</v>
      </c>
      <c r="R125" s="1">
        <f t="shared" si="21"/>
        <v>128.74161836691479</v>
      </c>
      <c r="S125" s="1">
        <f t="shared" si="21"/>
        <v>149.98742692785277</v>
      </c>
      <c r="T125" s="1">
        <f t="shared" si="21"/>
        <v>145.64057255037045</v>
      </c>
      <c r="U125" s="1">
        <f t="shared" si="21"/>
        <v>118.15830485251712</v>
      </c>
      <c r="V125" s="1">
        <f t="shared" si="21"/>
        <v>101.2956170180901</v>
      </c>
      <c r="W125" s="1">
        <f t="shared" si="21"/>
        <v>90.565612063173674</v>
      </c>
      <c r="X125" s="1">
        <f t="shared" si="21"/>
        <v>69.069641446334799</v>
      </c>
      <c r="Y125" s="1">
        <f t="shared" si="21"/>
        <v>44.204967567308337</v>
      </c>
      <c r="Z125" s="1">
        <f t="shared" si="21"/>
        <v>29.329489132287975</v>
      </c>
      <c r="AA125" s="1">
        <f t="shared" si="21"/>
        <v>22.170638451418828</v>
      </c>
      <c r="AB125" s="2">
        <f t="shared" si="21"/>
        <v>51.32552176769736</v>
      </c>
      <c r="AC125" s="2"/>
      <c r="AD125" s="8"/>
      <c r="AE125" s="23">
        <f t="shared" si="18"/>
        <v>0.85</v>
      </c>
      <c r="AF125" s="6">
        <f t="shared" si="19"/>
        <v>-17.066720874853033</v>
      </c>
      <c r="AG125" s="53"/>
    </row>
    <row r="126" spans="1:33" x14ac:dyDescent="0.2">
      <c r="A126" s="23">
        <v>0.86</v>
      </c>
      <c r="B126" s="28">
        <f t="shared" si="14"/>
        <v>0</v>
      </c>
      <c r="C126" s="1">
        <f t="shared" si="20"/>
        <v>0</v>
      </c>
      <c r="D126" s="1">
        <f t="shared" si="20"/>
        <v>0</v>
      </c>
      <c r="E126" s="1">
        <f t="shared" si="20"/>
        <v>0</v>
      </c>
      <c r="F126" s="1">
        <f t="shared" si="20"/>
        <v>-9.2903027505725415</v>
      </c>
      <c r="G126" s="1">
        <f t="shared" si="20"/>
        <v>-15.054648763463662</v>
      </c>
      <c r="H126" s="1">
        <f t="shared" si="20"/>
        <v>-14.746513645836499</v>
      </c>
      <c r="I126" s="1">
        <f t="shared" si="20"/>
        <v>-31.839015348229413</v>
      </c>
      <c r="J126" s="1">
        <f t="shared" si="20"/>
        <v>-46.132251655173945</v>
      </c>
      <c r="K126" s="1">
        <f t="shared" si="20"/>
        <v>-36.948734029096457</v>
      </c>
      <c r="L126" s="1">
        <f t="shared" si="20"/>
        <v>-21.226864123170415</v>
      </c>
      <c r="M126" s="1">
        <f t="shared" si="20"/>
        <v>0</v>
      </c>
      <c r="N126" s="2">
        <f t="shared" si="20"/>
        <v>-271.973773923659</v>
      </c>
      <c r="P126" s="157">
        <f t="shared" si="17"/>
        <v>0.86</v>
      </c>
      <c r="Q126" s="28">
        <f t="shared" si="16"/>
        <v>124.31516859083528</v>
      </c>
      <c r="R126" s="1">
        <f t="shared" si="21"/>
        <v>134.14104751495557</v>
      </c>
      <c r="S126" s="1">
        <f t="shared" si="21"/>
        <v>155.80284938254835</v>
      </c>
      <c r="T126" s="1">
        <f t="shared" si="21"/>
        <v>147.62787749009129</v>
      </c>
      <c r="U126" s="1">
        <f t="shared" si="21"/>
        <v>121.98793094077831</v>
      </c>
      <c r="V126" s="1">
        <f t="shared" si="21"/>
        <v>104.10905732730282</v>
      </c>
      <c r="W126" s="1">
        <f t="shared" si="21"/>
        <v>90.751757705288796</v>
      </c>
      <c r="X126" s="1">
        <f t="shared" si="21"/>
        <v>69.294955493316053</v>
      </c>
      <c r="Y126" s="1">
        <f t="shared" si="21"/>
        <v>44.934066508927422</v>
      </c>
      <c r="Z126" s="1">
        <f t="shared" si="21"/>
        <v>29.505065028472202</v>
      </c>
      <c r="AA126" s="1">
        <f t="shared" si="21"/>
        <v>22.810080715451967</v>
      </c>
      <c r="AB126" s="2">
        <f t="shared" si="21"/>
        <v>54.020638663818815</v>
      </c>
      <c r="AC126" s="2"/>
      <c r="AD126" s="8"/>
      <c r="AE126" s="23">
        <f t="shared" si="18"/>
        <v>0.86</v>
      </c>
      <c r="AF126" s="6">
        <f t="shared" si="19"/>
        <v>-16.372178505103719</v>
      </c>
      <c r="AG126" s="53"/>
    </row>
    <row r="127" spans="1:33" x14ac:dyDescent="0.2">
      <c r="A127" s="23">
        <v>0.87</v>
      </c>
      <c r="B127" s="28">
        <f t="shared" si="14"/>
        <v>0</v>
      </c>
      <c r="C127" s="1">
        <f t="shared" si="20"/>
        <v>0</v>
      </c>
      <c r="D127" s="1">
        <f t="shared" si="20"/>
        <v>0</v>
      </c>
      <c r="E127" s="1">
        <f t="shared" si="20"/>
        <v>0</v>
      </c>
      <c r="F127" s="1">
        <f t="shared" si="20"/>
        <v>-8.6538699682940603</v>
      </c>
      <c r="G127" s="1">
        <f t="shared" si="20"/>
        <v>-15.03586791821483</v>
      </c>
      <c r="H127" s="1">
        <f t="shared" si="20"/>
        <v>-14.597653432565458</v>
      </c>
      <c r="I127" s="1">
        <f t="shared" si="20"/>
        <v>-31.609907437606029</v>
      </c>
      <c r="J127" s="1">
        <f t="shared" si="20"/>
        <v>-45.410477465756053</v>
      </c>
      <c r="K127" s="1">
        <f t="shared" si="20"/>
        <v>-32.385706263501092</v>
      </c>
      <c r="L127" s="1">
        <f t="shared" si="20"/>
        <v>-17.731330231277994</v>
      </c>
      <c r="M127" s="1">
        <f t="shared" si="20"/>
        <v>0</v>
      </c>
      <c r="N127" s="2">
        <f t="shared" si="20"/>
        <v>-271.31064315562514</v>
      </c>
      <c r="P127" s="157">
        <f t="shared" si="17"/>
        <v>0.87</v>
      </c>
      <c r="Q127" s="28">
        <f t="shared" si="16"/>
        <v>124.46315814453959</v>
      </c>
      <c r="R127" s="1">
        <f t="shared" si="21"/>
        <v>139.54047666299635</v>
      </c>
      <c r="S127" s="1">
        <f t="shared" si="21"/>
        <v>161.6182718372439</v>
      </c>
      <c r="T127" s="1">
        <f t="shared" si="21"/>
        <v>149.61518242981217</v>
      </c>
      <c r="U127" s="1">
        <f t="shared" si="21"/>
        <v>125.81755702903951</v>
      </c>
      <c r="V127" s="1">
        <f t="shared" si="21"/>
        <v>106.92249763651554</v>
      </c>
      <c r="W127" s="1">
        <f t="shared" si="21"/>
        <v>90.937903347403918</v>
      </c>
      <c r="X127" s="1">
        <f t="shared" si="21"/>
        <v>69.520269540297292</v>
      </c>
      <c r="Y127" s="1">
        <f t="shared" si="21"/>
        <v>45.663165450546515</v>
      </c>
      <c r="Z127" s="1">
        <f t="shared" si="21"/>
        <v>29.68064092465643</v>
      </c>
      <c r="AA127" s="1">
        <f t="shared" si="21"/>
        <v>23.449522979485103</v>
      </c>
      <c r="AB127" s="2">
        <f t="shared" si="21"/>
        <v>56.715755559940263</v>
      </c>
      <c r="AC127" s="2"/>
      <c r="AD127" s="8"/>
      <c r="AE127" s="23">
        <f t="shared" si="18"/>
        <v>0.87</v>
      </c>
      <c r="AF127" s="6">
        <f t="shared" si="19"/>
        <v>-15.677636135354401</v>
      </c>
      <c r="AG127" s="53"/>
    </row>
    <row r="128" spans="1:33" x14ac:dyDescent="0.2">
      <c r="A128" s="23">
        <v>0.88</v>
      </c>
      <c r="B128" s="28">
        <f t="shared" si="14"/>
        <v>0</v>
      </c>
      <c r="C128" s="1">
        <f t="shared" si="20"/>
        <v>0</v>
      </c>
      <c r="D128" s="1">
        <f t="shared" si="20"/>
        <v>0</v>
      </c>
      <c r="E128" s="1">
        <f t="shared" si="20"/>
        <v>0</v>
      </c>
      <c r="F128" s="1">
        <f t="shared" si="20"/>
        <v>-8.017437186015588</v>
      </c>
      <c r="G128" s="1">
        <f t="shared" si="20"/>
        <v>-15.017087072966</v>
      </c>
      <c r="H128" s="1">
        <f t="shared" si="20"/>
        <v>-14.448793219294419</v>
      </c>
      <c r="I128" s="1">
        <f t="shared" si="20"/>
        <v>-31.380799526982649</v>
      </c>
      <c r="J128" s="1">
        <f t="shared" si="20"/>
        <v>-44.688703276338167</v>
      </c>
      <c r="K128" s="1">
        <f t="shared" si="20"/>
        <v>-27.822678497905791</v>
      </c>
      <c r="L128" s="1">
        <f t="shared" si="20"/>
        <v>-14.235796339385617</v>
      </c>
      <c r="M128" s="1">
        <f t="shared" si="20"/>
        <v>0</v>
      </c>
      <c r="N128" s="2">
        <f t="shared" si="20"/>
        <v>-270.64751238759135</v>
      </c>
      <c r="P128" s="157">
        <f t="shared" si="17"/>
        <v>0.88</v>
      </c>
      <c r="Q128" s="28">
        <f t="shared" si="16"/>
        <v>124.6111476982439</v>
      </c>
      <c r="R128" s="1">
        <f t="shared" si="21"/>
        <v>144.93990581103708</v>
      </c>
      <c r="S128" s="1">
        <f t="shared" si="21"/>
        <v>167.43369429193939</v>
      </c>
      <c r="T128" s="1">
        <f t="shared" si="21"/>
        <v>151.60248736953301</v>
      </c>
      <c r="U128" s="1">
        <f t="shared" si="21"/>
        <v>129.64718311730064</v>
      </c>
      <c r="V128" s="1">
        <f t="shared" si="21"/>
        <v>109.73593794572822</v>
      </c>
      <c r="W128" s="1">
        <f t="shared" si="21"/>
        <v>91.124048989519039</v>
      </c>
      <c r="X128" s="1">
        <f t="shared" si="21"/>
        <v>69.745583587278546</v>
      </c>
      <c r="Y128" s="1">
        <f t="shared" si="21"/>
        <v>46.392264392165586</v>
      </c>
      <c r="Z128" s="1">
        <f t="shared" si="21"/>
        <v>29.856216820840654</v>
      </c>
      <c r="AA128" s="1">
        <f t="shared" si="21"/>
        <v>24.088965243518231</v>
      </c>
      <c r="AB128" s="2">
        <f t="shared" si="21"/>
        <v>59.410872456061682</v>
      </c>
      <c r="AC128" s="2"/>
      <c r="AD128" s="8"/>
      <c r="AE128" s="23">
        <f t="shared" si="18"/>
        <v>0.88</v>
      </c>
      <c r="AF128" s="6">
        <f t="shared" si="19"/>
        <v>-14.983093765605094</v>
      </c>
      <c r="AG128" s="53"/>
    </row>
    <row r="129" spans="1:33" x14ac:dyDescent="0.2">
      <c r="A129" s="23">
        <v>0.89</v>
      </c>
      <c r="B129" s="28">
        <f t="shared" si="14"/>
        <v>0</v>
      </c>
      <c r="C129" s="1">
        <f t="shared" si="20"/>
        <v>0</v>
      </c>
      <c r="D129" s="1">
        <f t="shared" si="20"/>
        <v>0</v>
      </c>
      <c r="E129" s="1">
        <f t="shared" si="20"/>
        <v>0</v>
      </c>
      <c r="F129" s="1">
        <f t="shared" si="20"/>
        <v>-7.5635782067399919</v>
      </c>
      <c r="G129" s="1">
        <f t="shared" si="20"/>
        <v>-14.737917573909961</v>
      </c>
      <c r="H129" s="1">
        <f t="shared" si="20"/>
        <v>-14.379971647861979</v>
      </c>
      <c r="I129" s="1">
        <f t="shared" si="20"/>
        <v>-31.188947455557514</v>
      </c>
      <c r="J129" s="1">
        <f t="shared" si="20"/>
        <v>-43.77886906669648</v>
      </c>
      <c r="K129" s="1">
        <f t="shared" si="20"/>
        <v>-25.565295626677703</v>
      </c>
      <c r="L129" s="1">
        <f t="shared" si="20"/>
        <v>-12.353356540273008</v>
      </c>
      <c r="M129" s="1">
        <f t="shared" si="20"/>
        <v>0</v>
      </c>
      <c r="N129" s="2">
        <f t="shared" si="20"/>
        <v>-267.19121809278386</v>
      </c>
      <c r="P129" s="157">
        <f t="shared" si="17"/>
        <v>0.89</v>
      </c>
      <c r="Q129" s="28">
        <f t="shared" si="16"/>
        <v>125.87010266167351</v>
      </c>
      <c r="R129" s="1">
        <f t="shared" si="21"/>
        <v>152.27625770220132</v>
      </c>
      <c r="S129" s="1">
        <f t="shared" si="21"/>
        <v>172.46308812964199</v>
      </c>
      <c r="T129" s="1">
        <f t="shared" si="21"/>
        <v>154.1513494460213</v>
      </c>
      <c r="U129" s="1">
        <f t="shared" si="21"/>
        <v>132.05584390248896</v>
      </c>
      <c r="V129" s="1">
        <f t="shared" si="21"/>
        <v>111.35645721510797</v>
      </c>
      <c r="W129" s="1">
        <f t="shared" si="21"/>
        <v>92.016182190898292</v>
      </c>
      <c r="X129" s="1">
        <f t="shared" si="21"/>
        <v>70.53200601913116</v>
      </c>
      <c r="Y129" s="1">
        <f t="shared" si="21"/>
        <v>47.823002352348347</v>
      </c>
      <c r="Z129" s="1">
        <f t="shared" si="21"/>
        <v>31.684292584242232</v>
      </c>
      <c r="AA129" s="1">
        <f t="shared" si="21"/>
        <v>26.073111962469717</v>
      </c>
      <c r="AB129" s="2">
        <f t="shared" si="21"/>
        <v>61.934340008450249</v>
      </c>
      <c r="AC129" s="2"/>
      <c r="AD129" s="8"/>
      <c r="AE129" s="23">
        <f t="shared" si="18"/>
        <v>0.89</v>
      </c>
      <c r="AF129" s="6">
        <f t="shared" si="19"/>
        <v>-14.591765058412424</v>
      </c>
      <c r="AG129" s="53"/>
    </row>
    <row r="130" spans="1:33" x14ac:dyDescent="0.2">
      <c r="A130" s="23">
        <v>0.9</v>
      </c>
      <c r="B130" s="28">
        <f t="shared" si="14"/>
        <v>0</v>
      </c>
      <c r="C130" s="1">
        <f t="shared" si="20"/>
        <v>0</v>
      </c>
      <c r="D130" s="1">
        <f t="shared" si="20"/>
        <v>0</v>
      </c>
      <c r="E130" s="1">
        <f t="shared" si="20"/>
        <v>0</v>
      </c>
      <c r="F130" s="1">
        <f t="shared" si="20"/>
        <v>-7.266211058609727</v>
      </c>
      <c r="G130" s="1">
        <f t="shared" si="20"/>
        <v>-14.235557800162031</v>
      </c>
      <c r="H130" s="1">
        <f t="shared" si="20"/>
        <v>-14.37975462657691</v>
      </c>
      <c r="I130" s="1">
        <f t="shared" si="20"/>
        <v>-31.029028960588022</v>
      </c>
      <c r="J130" s="1">
        <f t="shared" si="20"/>
        <v>-42.707840554005827</v>
      </c>
      <c r="K130" s="1">
        <f t="shared" si="20"/>
        <v>-25.284179807764428</v>
      </c>
      <c r="L130" s="1">
        <f t="shared" si="20"/>
        <v>-11.853568820685958</v>
      </c>
      <c r="M130" s="1">
        <f t="shared" si="20"/>
        <v>0</v>
      </c>
      <c r="N130" s="2">
        <f t="shared" si="20"/>
        <v>-261.34078363217043</v>
      </c>
      <c r="P130" s="157">
        <f t="shared" si="17"/>
        <v>0.9</v>
      </c>
      <c r="Q130" s="28">
        <f t="shared" si="16"/>
        <v>128.08131369058199</v>
      </c>
      <c r="R130" s="1">
        <f t="shared" si="21"/>
        <v>161.27282908747139</v>
      </c>
      <c r="S130" s="1">
        <f t="shared" si="21"/>
        <v>176.81874315277923</v>
      </c>
      <c r="T130" s="1">
        <f t="shared" si="21"/>
        <v>157.18154621116742</v>
      </c>
      <c r="U130" s="1">
        <f t="shared" si="21"/>
        <v>133.24653442790049</v>
      </c>
      <c r="V130" s="1">
        <f t="shared" si="21"/>
        <v>111.95447273605946</v>
      </c>
      <c r="W130" s="1">
        <f t="shared" si="21"/>
        <v>93.513447585932525</v>
      </c>
      <c r="X130" s="1">
        <f t="shared" si="21"/>
        <v>71.799378495159246</v>
      </c>
      <c r="Y130" s="1">
        <f t="shared" si="21"/>
        <v>49.855145185585677</v>
      </c>
      <c r="Z130" s="1">
        <f t="shared" si="21"/>
        <v>34.928796805258692</v>
      </c>
      <c r="AA130" s="1">
        <f t="shared" si="21"/>
        <v>29.20986249992265</v>
      </c>
      <c r="AB130" s="2">
        <f t="shared" si="21"/>
        <v>64.310679551924906</v>
      </c>
      <c r="AC130" s="2"/>
      <c r="AD130" s="8"/>
      <c r="AE130" s="23">
        <f t="shared" si="18"/>
        <v>0.9</v>
      </c>
      <c r="AF130" s="6">
        <f t="shared" si="19"/>
        <v>-14.460333776268307</v>
      </c>
      <c r="AG130" s="53"/>
    </row>
    <row r="131" spans="1:33" x14ac:dyDescent="0.2">
      <c r="A131" s="23">
        <v>0.91</v>
      </c>
      <c r="B131" s="28">
        <f t="shared" si="14"/>
        <v>0</v>
      </c>
      <c r="C131" s="1">
        <f t="shared" si="20"/>
        <v>0</v>
      </c>
      <c r="D131" s="1">
        <f t="shared" si="20"/>
        <v>0</v>
      </c>
      <c r="E131" s="1">
        <f t="shared" si="20"/>
        <v>0</v>
      </c>
      <c r="F131" s="1">
        <f t="shared" si="20"/>
        <v>-6.9688439104794675</v>
      </c>
      <c r="G131" s="1">
        <f t="shared" si="20"/>
        <v>-13.733198026414106</v>
      </c>
      <c r="H131" s="1">
        <f t="shared" si="20"/>
        <v>-14.379537605291841</v>
      </c>
      <c r="I131" s="1">
        <f t="shared" si="20"/>
        <v>-30.869110465618533</v>
      </c>
      <c r="J131" s="1">
        <f t="shared" si="20"/>
        <v>-41.636812041315189</v>
      </c>
      <c r="K131" s="1">
        <f t="shared" si="20"/>
        <v>-25.00306398885116</v>
      </c>
      <c r="L131" s="1">
        <f t="shared" si="20"/>
        <v>-11.353781101098914</v>
      </c>
      <c r="M131" s="1">
        <f t="shared" si="20"/>
        <v>0</v>
      </c>
      <c r="N131" s="2">
        <f t="shared" si="20"/>
        <v>-255.49034917155703</v>
      </c>
      <c r="P131" s="157">
        <f t="shared" si="17"/>
        <v>0.91</v>
      </c>
      <c r="Q131" s="28">
        <f t="shared" si="16"/>
        <v>130.29252471949042</v>
      </c>
      <c r="R131" s="1">
        <f t="shared" si="21"/>
        <v>170.26940047274135</v>
      </c>
      <c r="S131" s="1">
        <f t="shared" si="21"/>
        <v>181.17439817591639</v>
      </c>
      <c r="T131" s="1">
        <f t="shared" si="21"/>
        <v>160.2117429763135</v>
      </c>
      <c r="U131" s="1">
        <f t="shared" si="21"/>
        <v>134.43722495331204</v>
      </c>
      <c r="V131" s="1">
        <f t="shared" si="21"/>
        <v>112.55248825701094</v>
      </c>
      <c r="W131" s="1">
        <f t="shared" si="21"/>
        <v>95.010712980966744</v>
      </c>
      <c r="X131" s="1">
        <f t="shared" si="21"/>
        <v>73.066750971187304</v>
      </c>
      <c r="Y131" s="1">
        <f t="shared" si="21"/>
        <v>51.887288018822986</v>
      </c>
      <c r="Z131" s="1">
        <f t="shared" si="21"/>
        <v>38.173301026275105</v>
      </c>
      <c r="AA131" s="1">
        <f t="shared" si="21"/>
        <v>32.346613037375541</v>
      </c>
      <c r="AB131" s="2">
        <f t="shared" si="21"/>
        <v>66.687019095399521</v>
      </c>
      <c r="AC131" s="2"/>
      <c r="AD131" s="8"/>
      <c r="AE131" s="23">
        <f t="shared" si="18"/>
        <v>0.91</v>
      </c>
      <c r="AF131" s="6">
        <f t="shared" si="19"/>
        <v>-14.328902494124192</v>
      </c>
      <c r="AG131" s="53"/>
    </row>
    <row r="132" spans="1:33" x14ac:dyDescent="0.2">
      <c r="A132" s="23">
        <v>0.92</v>
      </c>
      <c r="B132" s="28">
        <f t="shared" si="14"/>
        <v>0</v>
      </c>
      <c r="C132" s="1">
        <f t="shared" si="20"/>
        <v>0</v>
      </c>
      <c r="D132" s="1">
        <f t="shared" si="20"/>
        <v>0</v>
      </c>
      <c r="E132" s="1">
        <f t="shared" si="20"/>
        <v>0</v>
      </c>
      <c r="F132" s="1">
        <f t="shared" si="20"/>
        <v>-6.6714767623492026</v>
      </c>
      <c r="G132" s="1">
        <f t="shared" si="20"/>
        <v>-13.230838252666176</v>
      </c>
      <c r="H132" s="1">
        <f t="shared" si="20"/>
        <v>-14.379320584006772</v>
      </c>
      <c r="I132" s="1">
        <f t="shared" si="20"/>
        <v>-30.709191970649037</v>
      </c>
      <c r="J132" s="1">
        <f t="shared" si="20"/>
        <v>-40.565783528624536</v>
      </c>
      <c r="K132" s="1">
        <f t="shared" si="20"/>
        <v>-24.721948169937885</v>
      </c>
      <c r="L132" s="1">
        <f t="shared" si="20"/>
        <v>-10.853993381511865</v>
      </c>
      <c r="M132" s="1">
        <f t="shared" si="20"/>
        <v>0</v>
      </c>
      <c r="N132" s="2">
        <f t="shared" si="20"/>
        <v>-249.63991471094357</v>
      </c>
      <c r="P132" s="157">
        <f t="shared" si="17"/>
        <v>0.92</v>
      </c>
      <c r="Q132" s="28">
        <f t="shared" si="16"/>
        <v>132.5037357483989</v>
      </c>
      <c r="R132" s="1">
        <f t="shared" si="21"/>
        <v>179.26597185801143</v>
      </c>
      <c r="S132" s="1">
        <f t="shared" si="21"/>
        <v>185.53005319905364</v>
      </c>
      <c r="T132" s="1">
        <f t="shared" si="21"/>
        <v>163.24193974145962</v>
      </c>
      <c r="U132" s="1">
        <f t="shared" si="21"/>
        <v>135.62791547872357</v>
      </c>
      <c r="V132" s="1">
        <f t="shared" si="21"/>
        <v>113.15050377796241</v>
      </c>
      <c r="W132" s="1">
        <f t="shared" si="21"/>
        <v>96.507978376000978</v>
      </c>
      <c r="X132" s="1">
        <f t="shared" si="21"/>
        <v>74.33412344721539</v>
      </c>
      <c r="Y132" s="1">
        <f t="shared" si="21"/>
        <v>53.919430852060316</v>
      </c>
      <c r="Z132" s="1">
        <f t="shared" si="21"/>
        <v>41.417805247291568</v>
      </c>
      <c r="AA132" s="1">
        <f t="shared" si="21"/>
        <v>35.483363574828473</v>
      </c>
      <c r="AB132" s="2">
        <f t="shared" si="21"/>
        <v>69.063358638874178</v>
      </c>
      <c r="AC132" s="2"/>
      <c r="AD132" s="8"/>
      <c r="AE132" s="23">
        <f t="shared" si="18"/>
        <v>0.92</v>
      </c>
      <c r="AF132" s="6">
        <f t="shared" si="19"/>
        <v>-14.197471211980075</v>
      </c>
      <c r="AG132" s="53"/>
    </row>
    <row r="133" spans="1:33" x14ac:dyDescent="0.2">
      <c r="A133" s="23">
        <v>0.93</v>
      </c>
      <c r="B133" s="28">
        <f t="shared" si="14"/>
        <v>0</v>
      </c>
      <c r="C133" s="1">
        <f t="shared" si="20"/>
        <v>0</v>
      </c>
      <c r="D133" s="1">
        <f t="shared" si="20"/>
        <v>4.0283635165677509</v>
      </c>
      <c r="E133" s="1">
        <f t="shared" si="20"/>
        <v>0</v>
      </c>
      <c r="F133" s="1">
        <f t="shared" si="20"/>
        <v>-5.8868934010463718</v>
      </c>
      <c r="G133" s="1">
        <f t="shared" si="20"/>
        <v>-12.459296828995299</v>
      </c>
      <c r="H133" s="1">
        <f t="shared" si="20"/>
        <v>-13.89781059793285</v>
      </c>
      <c r="I133" s="1">
        <f t="shared" si="20"/>
        <v>-29.859196338403404</v>
      </c>
      <c r="J133" s="1">
        <f t="shared" si="20"/>
        <v>-39.683638980496873</v>
      </c>
      <c r="K133" s="1">
        <f t="shared" si="20"/>
        <v>-23.839021443256225</v>
      </c>
      <c r="L133" s="1">
        <f t="shared" si="20"/>
        <v>-9.3969812512730417</v>
      </c>
      <c r="M133" s="1">
        <f t="shared" si="20"/>
        <v>0</v>
      </c>
      <c r="N133" s="2">
        <f t="shared" si="20"/>
        <v>-226.60067521247674</v>
      </c>
      <c r="P133" s="157">
        <f t="shared" si="17"/>
        <v>0.93</v>
      </c>
      <c r="Q133" s="28">
        <f t="shared" si="16"/>
        <v>133.42775951894751</v>
      </c>
      <c r="R133" s="1">
        <f t="shared" si="21"/>
        <v>185.23473792291111</v>
      </c>
      <c r="S133" s="1">
        <f t="shared" si="21"/>
        <v>191.03360889060011</v>
      </c>
      <c r="T133" s="1">
        <f t="shared" si="21"/>
        <v>165.4457288943255</v>
      </c>
      <c r="U133" s="1">
        <f t="shared" si="21"/>
        <v>137.74755537817074</v>
      </c>
      <c r="V133" s="1">
        <f t="shared" si="21"/>
        <v>113.91374709568834</v>
      </c>
      <c r="W133" s="1">
        <f t="shared" si="21"/>
        <v>97.059724684841001</v>
      </c>
      <c r="X133" s="1">
        <f t="shared" si="21"/>
        <v>75.43364009922125</v>
      </c>
      <c r="Y133" s="1">
        <f t="shared" si="21"/>
        <v>55.096911106965898</v>
      </c>
      <c r="Z133" s="1">
        <f t="shared" si="21"/>
        <v>42.450606344109907</v>
      </c>
      <c r="AA133" s="1">
        <f t="shared" si="21"/>
        <v>37.053997753767725</v>
      </c>
      <c r="AB133" s="2">
        <f t="shared" si="21"/>
        <v>72.814999439756704</v>
      </c>
      <c r="AC133" s="2"/>
      <c r="AD133" s="8"/>
      <c r="AE133" s="23">
        <f t="shared" si="18"/>
        <v>0.93</v>
      </c>
      <c r="AF133" s="6">
        <f t="shared" si="19"/>
        <v>-12.52931091655633</v>
      </c>
      <c r="AG133" s="53"/>
    </row>
    <row r="134" spans="1:33" x14ac:dyDescent="0.2">
      <c r="A134" s="23">
        <v>0.94</v>
      </c>
      <c r="B134" s="28">
        <f t="shared" si="14"/>
        <v>0</v>
      </c>
      <c r="C134" s="1">
        <f t="shared" si="20"/>
        <v>0</v>
      </c>
      <c r="D134" s="1">
        <f t="shared" si="20"/>
        <v>9.8471108182766898</v>
      </c>
      <c r="E134" s="1">
        <f t="shared" si="20"/>
        <v>0</v>
      </c>
      <c r="F134" s="1">
        <f t="shared" si="20"/>
        <v>-4.8857695005557353</v>
      </c>
      <c r="G134" s="1">
        <f t="shared" si="20"/>
        <v>-11.568119116469777</v>
      </c>
      <c r="H134" s="1">
        <f t="shared" si="20"/>
        <v>-13.202392627508331</v>
      </c>
      <c r="I134" s="1">
        <f t="shared" si="20"/>
        <v>-28.702499756257261</v>
      </c>
      <c r="J134" s="1">
        <f t="shared" si="20"/>
        <v>-38.885442861063865</v>
      </c>
      <c r="K134" s="1">
        <f t="shared" si="20"/>
        <v>-22.688623202010842</v>
      </c>
      <c r="L134" s="1">
        <f t="shared" si="20"/>
        <v>-7.5145360496334366</v>
      </c>
      <c r="M134" s="1">
        <f t="shared" si="20"/>
        <v>0</v>
      </c>
      <c r="N134" s="2">
        <f t="shared" si="20"/>
        <v>-195.92196680829738</v>
      </c>
      <c r="P134" s="157">
        <f t="shared" si="17"/>
        <v>0.94</v>
      </c>
      <c r="Q134" s="28">
        <f t="shared" si="16"/>
        <v>133.77970006355847</v>
      </c>
      <c r="R134" s="1">
        <f t="shared" si="21"/>
        <v>189.85781273431292</v>
      </c>
      <c r="S134" s="1">
        <f t="shared" si="21"/>
        <v>197.04734265699514</v>
      </c>
      <c r="T134" s="1">
        <f t="shared" si="21"/>
        <v>167.28222577506685</v>
      </c>
      <c r="U134" s="1">
        <f t="shared" si="21"/>
        <v>140.28006166607815</v>
      </c>
      <c r="V134" s="1">
        <f t="shared" si="21"/>
        <v>114.75042498975843</v>
      </c>
      <c r="W134" s="1">
        <f t="shared" si="21"/>
        <v>97.191240288705842</v>
      </c>
      <c r="X134" s="1">
        <f t="shared" si="21"/>
        <v>76.458554162772813</v>
      </c>
      <c r="Y134" s="1">
        <f t="shared" si="21"/>
        <v>55.894541327057389</v>
      </c>
      <c r="Z134" s="1">
        <f t="shared" si="21"/>
        <v>42.500428274618024</v>
      </c>
      <c r="AA134" s="1">
        <f t="shared" si="21"/>
        <v>37.928580217812048</v>
      </c>
      <c r="AB134" s="2">
        <f t="shared" si="21"/>
        <v>77.177885243931598</v>
      </c>
      <c r="AC134" s="2"/>
      <c r="AD134" s="8"/>
      <c r="AE134" s="23">
        <f t="shared" si="18"/>
        <v>0.94</v>
      </c>
      <c r="AF134" s="6">
        <f t="shared" si="19"/>
        <v>-10.178159948563877</v>
      </c>
      <c r="AG134" s="53"/>
    </row>
    <row r="135" spans="1:33" x14ac:dyDescent="0.2">
      <c r="A135" s="23">
        <v>0.95</v>
      </c>
      <c r="B135" s="28">
        <f t="shared" si="14"/>
        <v>0</v>
      </c>
      <c r="C135" s="1">
        <f t="shared" si="20"/>
        <v>0</v>
      </c>
      <c r="D135" s="1">
        <f t="shared" si="20"/>
        <v>15.665858119985707</v>
      </c>
      <c r="E135" s="1">
        <f t="shared" si="20"/>
        <v>0</v>
      </c>
      <c r="F135" s="1">
        <f t="shared" si="20"/>
        <v>-3.8846456000650851</v>
      </c>
      <c r="G135" s="1">
        <f t="shared" si="20"/>
        <v>-10.676941403944245</v>
      </c>
      <c r="H135" s="1">
        <f t="shared" si="20"/>
        <v>-12.506974657083804</v>
      </c>
      <c r="I135" s="1">
        <f t="shared" si="20"/>
        <v>-27.545803174111107</v>
      </c>
      <c r="J135" s="1">
        <f t="shared" si="20"/>
        <v>-38.08724674163085</v>
      </c>
      <c r="K135" s="1">
        <f t="shared" si="20"/>
        <v>-21.538224960765444</v>
      </c>
      <c r="L135" s="1">
        <f t="shared" si="20"/>
        <v>-5.6320908479938065</v>
      </c>
      <c r="M135" s="1">
        <f t="shared" si="20"/>
        <v>0</v>
      </c>
      <c r="N135" s="2">
        <f t="shared" si="20"/>
        <v>-165.24325840411763</v>
      </c>
      <c r="P135" s="157">
        <f t="shared" si="17"/>
        <v>0.95</v>
      </c>
      <c r="Q135" s="28">
        <f t="shared" si="16"/>
        <v>134.13164060816942</v>
      </c>
      <c r="R135" s="1">
        <f t="shared" si="21"/>
        <v>194.48088754571478</v>
      </c>
      <c r="S135" s="1">
        <f t="shared" si="21"/>
        <v>203.06107642339026</v>
      </c>
      <c r="T135" s="1">
        <f t="shared" si="21"/>
        <v>169.11872265580823</v>
      </c>
      <c r="U135" s="1">
        <f t="shared" si="21"/>
        <v>142.81256795398562</v>
      </c>
      <c r="V135" s="1">
        <f t="shared" si="21"/>
        <v>115.58710288382855</v>
      </c>
      <c r="W135" s="1">
        <f t="shared" si="21"/>
        <v>97.322755892570683</v>
      </c>
      <c r="X135" s="1">
        <f t="shared" si="21"/>
        <v>77.483468226324391</v>
      </c>
      <c r="Y135" s="1">
        <f t="shared" si="21"/>
        <v>56.692171547148895</v>
      </c>
      <c r="Z135" s="1">
        <f t="shared" si="21"/>
        <v>42.550250205126133</v>
      </c>
      <c r="AA135" s="1">
        <f t="shared" si="21"/>
        <v>38.803162681856385</v>
      </c>
      <c r="AB135" s="2">
        <f t="shared" si="21"/>
        <v>81.540771048106564</v>
      </c>
      <c r="AC135" s="2"/>
      <c r="AD135" s="8"/>
      <c r="AE135" s="23">
        <f t="shared" si="18"/>
        <v>0.95</v>
      </c>
      <c r="AF135" s="6">
        <f t="shared" si="19"/>
        <v>-7.8270089805713896</v>
      </c>
      <c r="AG135" s="53"/>
    </row>
    <row r="136" spans="1:33" x14ac:dyDescent="0.2">
      <c r="A136" s="23">
        <v>0.96</v>
      </c>
      <c r="B136" s="28">
        <f t="shared" si="14"/>
        <v>0</v>
      </c>
      <c r="C136" s="1">
        <f t="shared" si="20"/>
        <v>0</v>
      </c>
      <c r="D136" s="1">
        <f t="shared" ref="C136:N140" si="22">PERCENTILE(D$10:D$36,$A136)</f>
        <v>21.484605421694724</v>
      </c>
      <c r="E136" s="1">
        <f t="shared" si="22"/>
        <v>0</v>
      </c>
      <c r="F136" s="1">
        <f t="shared" si="22"/>
        <v>-2.8835216995744353</v>
      </c>
      <c r="G136" s="1">
        <f t="shared" si="22"/>
        <v>-9.7857636914187118</v>
      </c>
      <c r="H136" s="1">
        <f t="shared" si="22"/>
        <v>-11.811556686659276</v>
      </c>
      <c r="I136" s="1">
        <f t="shared" si="22"/>
        <v>-26.38910659196495</v>
      </c>
      <c r="J136" s="1">
        <f t="shared" si="22"/>
        <v>-37.289050622197827</v>
      </c>
      <c r="K136" s="1">
        <f t="shared" si="22"/>
        <v>-20.387826719520046</v>
      </c>
      <c r="L136" s="1">
        <f t="shared" si="22"/>
        <v>-3.7496456463541756</v>
      </c>
      <c r="M136" s="1">
        <f t="shared" si="22"/>
        <v>0</v>
      </c>
      <c r="N136" s="2">
        <f t="shared" si="22"/>
        <v>-134.56454999993787</v>
      </c>
      <c r="P136" s="157">
        <f t="shared" si="17"/>
        <v>0.96</v>
      </c>
      <c r="Q136" s="28">
        <f t="shared" si="16"/>
        <v>134.48358115278037</v>
      </c>
      <c r="R136" s="1">
        <f t="shared" si="21"/>
        <v>199.10396235711664</v>
      </c>
      <c r="S136" s="1">
        <f t="shared" si="21"/>
        <v>209.07481018978538</v>
      </c>
      <c r="T136" s="1">
        <f t="shared" si="21"/>
        <v>170.95521953654958</v>
      </c>
      <c r="U136" s="1">
        <f t="shared" si="21"/>
        <v>145.34507424189309</v>
      </c>
      <c r="V136" s="1">
        <f t="shared" si="21"/>
        <v>116.42378077789866</v>
      </c>
      <c r="W136" s="1">
        <f t="shared" si="21"/>
        <v>97.454271496435524</v>
      </c>
      <c r="X136" s="1">
        <f t="shared" si="21"/>
        <v>78.508382289875968</v>
      </c>
      <c r="Y136" s="1">
        <f t="shared" si="21"/>
        <v>57.489801767240401</v>
      </c>
      <c r="Z136" s="1">
        <f t="shared" si="21"/>
        <v>42.60007213563425</v>
      </c>
      <c r="AA136" s="1">
        <f t="shared" si="21"/>
        <v>39.677745145900722</v>
      </c>
      <c r="AB136" s="2">
        <f t="shared" si="21"/>
        <v>85.903656852281529</v>
      </c>
      <c r="AC136" s="2"/>
      <c r="AD136" s="8"/>
      <c r="AE136" s="23">
        <f t="shared" si="18"/>
        <v>0.96</v>
      </c>
      <c r="AF136" s="6">
        <f t="shared" si="19"/>
        <v>-5.4758580125789038</v>
      </c>
      <c r="AG136" s="53"/>
    </row>
    <row r="137" spans="1:33" x14ac:dyDescent="0.2">
      <c r="A137" s="23">
        <v>0.97</v>
      </c>
      <c r="B137" s="28">
        <f t="shared" si="14"/>
        <v>0</v>
      </c>
      <c r="C137" s="1">
        <f t="shared" si="22"/>
        <v>15.558770064143935</v>
      </c>
      <c r="D137" s="1">
        <f t="shared" si="22"/>
        <v>31.614822579384963</v>
      </c>
      <c r="E137" s="1">
        <f t="shared" si="22"/>
        <v>0</v>
      </c>
      <c r="F137" s="1">
        <f t="shared" si="22"/>
        <v>-2.129012057609188</v>
      </c>
      <c r="G137" s="1">
        <f t="shared" si="22"/>
        <v>-9.5355002098048676</v>
      </c>
      <c r="H137" s="1">
        <f t="shared" si="22"/>
        <v>-11.305354325507961</v>
      </c>
      <c r="I137" s="1">
        <f t="shared" si="22"/>
        <v>-24.623542439129988</v>
      </c>
      <c r="J137" s="1">
        <f t="shared" si="22"/>
        <v>-35.635407748158897</v>
      </c>
      <c r="K137" s="1">
        <f t="shared" si="22"/>
        <v>-15.764457052276216</v>
      </c>
      <c r="L137" s="1">
        <f t="shared" si="22"/>
        <v>-2.6988301799595114</v>
      </c>
      <c r="M137" s="1">
        <f t="shared" si="22"/>
        <v>0</v>
      </c>
      <c r="N137" s="2">
        <f t="shared" si="22"/>
        <v>-128.71944549782722</v>
      </c>
      <c r="P137" s="157">
        <f t="shared" si="17"/>
        <v>0.97</v>
      </c>
      <c r="Q137" s="28">
        <f t="shared" si="16"/>
        <v>135.98902365905673</v>
      </c>
      <c r="R137" s="1">
        <f t="shared" si="21"/>
        <v>202.05585961591919</v>
      </c>
      <c r="S137" s="1">
        <f t="shared" si="21"/>
        <v>210</v>
      </c>
      <c r="T137" s="1">
        <f t="shared" si="21"/>
        <v>173.44855855819964</v>
      </c>
      <c r="U137" s="1">
        <f t="shared" si="21"/>
        <v>146.05876421565389</v>
      </c>
      <c r="V137" s="1">
        <f t="shared" si="21"/>
        <v>119.24563838825097</v>
      </c>
      <c r="W137" s="1">
        <f t="shared" si="21"/>
        <v>99.131097025456768</v>
      </c>
      <c r="X137" s="1">
        <f t="shared" si="21"/>
        <v>79.576697901930274</v>
      </c>
      <c r="Y137" s="1">
        <f t="shared" si="21"/>
        <v>58.239880879041692</v>
      </c>
      <c r="Z137" s="1">
        <f t="shared" si="21"/>
        <v>43.516086116823367</v>
      </c>
      <c r="AA137" s="1">
        <f t="shared" si="21"/>
        <v>46.510991347516104</v>
      </c>
      <c r="AB137" s="2">
        <f t="shared" si="21"/>
        <v>97.793183646487876</v>
      </c>
      <c r="AC137" s="2"/>
      <c r="AD137" s="8"/>
      <c r="AE137" s="23">
        <f t="shared" si="18"/>
        <v>0.97</v>
      </c>
      <c r="AF137" s="6">
        <f t="shared" si="19"/>
        <v>-4.8803956842620497</v>
      </c>
      <c r="AG137" s="53"/>
    </row>
    <row r="138" spans="1:33" x14ac:dyDescent="0.2">
      <c r="A138" s="23">
        <v>0.98</v>
      </c>
      <c r="B138" s="28">
        <f t="shared" si="14"/>
        <v>0</v>
      </c>
      <c r="C138" s="1">
        <f t="shared" si="22"/>
        <v>33.946407412677885</v>
      </c>
      <c r="D138" s="1">
        <f t="shared" si="22"/>
        <v>42.528943347253758</v>
      </c>
      <c r="E138" s="1">
        <f t="shared" si="22"/>
        <v>0</v>
      </c>
      <c r="F138" s="1">
        <f t="shared" si="22"/>
        <v>-1.4193413717394554</v>
      </c>
      <c r="G138" s="1">
        <f t="shared" si="22"/>
        <v>-9.4017665883567805</v>
      </c>
      <c r="H138" s="1">
        <f t="shared" si="22"/>
        <v>-10.833554802406313</v>
      </c>
      <c r="I138" s="1">
        <f t="shared" si="22"/>
        <v>-22.747275091624306</v>
      </c>
      <c r="J138" s="1">
        <f t="shared" si="22"/>
        <v>-33.826229100555231</v>
      </c>
      <c r="K138" s="1">
        <f t="shared" si="22"/>
        <v>-10.509638034850786</v>
      </c>
      <c r="L138" s="1">
        <f t="shared" si="22"/>
        <v>-1.7992201199730036</v>
      </c>
      <c r="M138" s="1">
        <f t="shared" si="22"/>
        <v>0</v>
      </c>
      <c r="N138" s="2">
        <f t="shared" si="22"/>
        <v>-127.38954170518352</v>
      </c>
      <c r="P138" s="157">
        <f t="shared" si="17"/>
        <v>0.98</v>
      </c>
      <c r="Q138" s="28">
        <f t="shared" si="16"/>
        <v>137.70419379472679</v>
      </c>
      <c r="R138" s="1">
        <f t="shared" si="21"/>
        <v>204.7039064106128</v>
      </c>
      <c r="S138" s="1">
        <f t="shared" si="21"/>
        <v>210</v>
      </c>
      <c r="T138" s="1">
        <f t="shared" si="21"/>
        <v>176.06132342365132</v>
      </c>
      <c r="U138" s="1">
        <f t="shared" si="21"/>
        <v>146.44176031411536</v>
      </c>
      <c r="V138" s="1">
        <f t="shared" si="21"/>
        <v>122.42843776520007</v>
      </c>
      <c r="W138" s="1">
        <f t="shared" si="21"/>
        <v>101.08888799541556</v>
      </c>
      <c r="X138" s="1">
        <f t="shared" si="21"/>
        <v>80.652904704621463</v>
      </c>
      <c r="Y138" s="1">
        <f t="shared" si="21"/>
        <v>58.981314334790227</v>
      </c>
      <c r="Z138" s="1">
        <f t="shared" si="21"/>
        <v>44.589589561772669</v>
      </c>
      <c r="AA138" s="1">
        <f t="shared" si="21"/>
        <v>54.427630955962677</v>
      </c>
      <c r="AB138" s="2">
        <f t="shared" si="21"/>
        <v>111.05119062070008</v>
      </c>
      <c r="AC138" s="2"/>
      <c r="AD138" s="8"/>
      <c r="AE138" s="23">
        <f t="shared" si="18"/>
        <v>0.98</v>
      </c>
      <c r="AF138" s="6">
        <f t="shared" si="19"/>
        <v>-4.6041494722498406</v>
      </c>
      <c r="AG138" s="53"/>
    </row>
    <row r="139" spans="1:33" x14ac:dyDescent="0.2">
      <c r="A139" s="23">
        <v>0.99</v>
      </c>
      <c r="B139" s="28">
        <f t="shared" si="14"/>
        <v>0</v>
      </c>
      <c r="C139" s="1">
        <f t="shared" si="22"/>
        <v>52.33404476121158</v>
      </c>
      <c r="D139" s="1">
        <f t="shared" si="22"/>
        <v>53.443064115122397</v>
      </c>
      <c r="E139" s="1">
        <f t="shared" si="22"/>
        <v>0</v>
      </c>
      <c r="F139" s="1">
        <f t="shared" si="22"/>
        <v>-0.70967068586973259</v>
      </c>
      <c r="G139" s="1">
        <f t="shared" si="22"/>
        <v>-9.2680329669086952</v>
      </c>
      <c r="H139" s="1">
        <f t="shared" si="22"/>
        <v>-10.361755279304671</v>
      </c>
      <c r="I139" s="1">
        <f t="shared" si="22"/>
        <v>-20.87100774411865</v>
      </c>
      <c r="J139" s="1">
        <f t="shared" si="22"/>
        <v>-32.017050452951587</v>
      </c>
      <c r="K139" s="1">
        <f t="shared" si="22"/>
        <v>-5.2548190174254295</v>
      </c>
      <c r="L139" s="1">
        <f t="shared" si="22"/>
        <v>-0.89961005998650778</v>
      </c>
      <c r="M139" s="1">
        <f t="shared" si="22"/>
        <v>0</v>
      </c>
      <c r="N139" s="2">
        <f t="shared" si="22"/>
        <v>-126.05963791253983</v>
      </c>
      <c r="P139" s="157">
        <f t="shared" si="17"/>
        <v>0.99</v>
      </c>
      <c r="Q139" s="28">
        <f t="shared" si="16"/>
        <v>139.41936393039686</v>
      </c>
      <c r="R139" s="1">
        <f t="shared" si="21"/>
        <v>207.35195320530639</v>
      </c>
      <c r="S139" s="1">
        <f t="shared" si="21"/>
        <v>210</v>
      </c>
      <c r="T139" s="1">
        <f t="shared" si="21"/>
        <v>178.67408828910294</v>
      </c>
      <c r="U139" s="1">
        <f t="shared" si="21"/>
        <v>146.82475641257679</v>
      </c>
      <c r="V139" s="1">
        <f t="shared" si="21"/>
        <v>125.61123714214915</v>
      </c>
      <c r="W139" s="1">
        <f t="shared" si="21"/>
        <v>103.04667896537433</v>
      </c>
      <c r="X139" s="1">
        <f t="shared" si="21"/>
        <v>81.729111507312624</v>
      </c>
      <c r="Y139" s="1">
        <f t="shared" si="21"/>
        <v>59.722747790538747</v>
      </c>
      <c r="Z139" s="1">
        <f t="shared" si="21"/>
        <v>45.663093006721965</v>
      </c>
      <c r="AA139" s="1">
        <f t="shared" si="21"/>
        <v>62.344270564409143</v>
      </c>
      <c r="AB139" s="2">
        <f t="shared" si="21"/>
        <v>124.30919759491212</v>
      </c>
      <c r="AC139" s="2"/>
      <c r="AD139" s="8"/>
      <c r="AE139" s="23">
        <f t="shared" si="18"/>
        <v>0.99</v>
      </c>
      <c r="AF139" s="6">
        <f t="shared" si="19"/>
        <v>-4.3279032602376351</v>
      </c>
      <c r="AG139" s="53"/>
    </row>
    <row r="140" spans="1:33" ht="13.5" thickBot="1" x14ac:dyDescent="0.25">
      <c r="A140" s="24">
        <v>1</v>
      </c>
      <c r="B140" s="29">
        <f t="shared" si="14"/>
        <v>0</v>
      </c>
      <c r="C140" s="3">
        <f t="shared" si="22"/>
        <v>70.721682109745529</v>
      </c>
      <c r="D140" s="3">
        <f t="shared" si="22"/>
        <v>64.357184882991191</v>
      </c>
      <c r="E140" s="3">
        <f t="shared" si="22"/>
        <v>0</v>
      </c>
      <c r="F140" s="3">
        <f t="shared" si="22"/>
        <v>0</v>
      </c>
      <c r="G140" s="3">
        <f t="shared" si="22"/>
        <v>-9.1342993454606081</v>
      </c>
      <c r="H140" s="3">
        <f t="shared" si="22"/>
        <v>-9.8899557562030225</v>
      </c>
      <c r="I140" s="3">
        <f t="shared" si="22"/>
        <v>-18.994740396612968</v>
      </c>
      <c r="J140" s="3">
        <f t="shared" si="22"/>
        <v>-30.207871805347921</v>
      </c>
      <c r="K140" s="3">
        <f t="shared" si="22"/>
        <v>0</v>
      </c>
      <c r="L140" s="3">
        <f t="shared" si="22"/>
        <v>0</v>
      </c>
      <c r="M140" s="3">
        <f t="shared" si="22"/>
        <v>0</v>
      </c>
      <c r="N140" s="4">
        <f t="shared" si="22"/>
        <v>-124.72973411989612</v>
      </c>
      <c r="P140" s="158">
        <f t="shared" si="17"/>
        <v>1</v>
      </c>
      <c r="Q140" s="29">
        <f t="shared" si="16"/>
        <v>141.13453406606692</v>
      </c>
      <c r="R140" s="3">
        <f t="shared" si="21"/>
        <v>210</v>
      </c>
      <c r="S140" s="3">
        <f t="shared" si="21"/>
        <v>210</v>
      </c>
      <c r="T140" s="3">
        <f t="shared" si="21"/>
        <v>181.28685315455462</v>
      </c>
      <c r="U140" s="3">
        <f t="shared" si="21"/>
        <v>147.20775251103825</v>
      </c>
      <c r="V140" s="3">
        <f t="shared" si="21"/>
        <v>128.79403651909826</v>
      </c>
      <c r="W140" s="3">
        <f t="shared" si="21"/>
        <v>105.00446993533312</v>
      </c>
      <c r="X140" s="3">
        <f t="shared" si="21"/>
        <v>82.805318310003813</v>
      </c>
      <c r="Y140" s="3">
        <f t="shared" si="21"/>
        <v>60.464181246287282</v>
      </c>
      <c r="Z140" s="3">
        <f t="shared" si="21"/>
        <v>46.736596451671275</v>
      </c>
      <c r="AA140" s="3">
        <f t="shared" si="21"/>
        <v>70.260910172855716</v>
      </c>
      <c r="AB140" s="4">
        <f t="shared" si="21"/>
        <v>137.56720456912433</v>
      </c>
      <c r="AC140" s="4"/>
      <c r="AD140" s="8"/>
      <c r="AE140" s="24">
        <f t="shared" si="18"/>
        <v>1</v>
      </c>
      <c r="AF140" s="6">
        <f t="shared" si="19"/>
        <v>-4.0516570482254259</v>
      </c>
      <c r="AG140" s="53"/>
    </row>
    <row r="141" spans="1:33" x14ac:dyDescent="0.2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</row>
    <row r="142" spans="1:33" x14ac:dyDescent="0.2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</row>
    <row r="143" spans="1:33" x14ac:dyDescent="0.2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</row>
    <row r="144" spans="1:33" x14ac:dyDescent="0.2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</row>
    <row r="145" spans="1:33" x14ac:dyDescent="0.2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</row>
    <row r="146" spans="1:33" x14ac:dyDescent="0.2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</row>
    <row r="147" spans="1:33" x14ac:dyDescent="0.2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</row>
    <row r="148" spans="1:33" x14ac:dyDescent="0.2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</row>
    <row r="149" spans="1:33" x14ac:dyDescent="0.2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</row>
    <row r="150" spans="1:33" x14ac:dyDescent="0.2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</row>
    <row r="151" spans="1:33" x14ac:dyDescent="0.2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</row>
    <row r="152" spans="1:33" x14ac:dyDescent="0.2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</row>
    <row r="153" spans="1:33" x14ac:dyDescent="0.2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</row>
    <row r="154" spans="1:33" x14ac:dyDescent="0.2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</row>
    <row r="155" spans="1:33" x14ac:dyDescent="0.2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</row>
    <row r="156" spans="1:33" x14ac:dyDescent="0.2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</row>
    <row r="157" spans="1:33" x14ac:dyDescent="0.2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</row>
    <row r="158" spans="1:33" x14ac:dyDescent="0.2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</row>
    <row r="159" spans="1:33" x14ac:dyDescent="0.2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</row>
    <row r="160" spans="1:33" x14ac:dyDescent="0.2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</row>
    <row r="161" spans="1:33" x14ac:dyDescent="0.2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</row>
    <row r="162" spans="1:33" x14ac:dyDescent="0.2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</row>
    <row r="163" spans="1:33" x14ac:dyDescent="0.2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</row>
    <row r="164" spans="1:33" x14ac:dyDescent="0.2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</row>
    <row r="165" spans="1:33" x14ac:dyDescent="0.2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</row>
    <row r="166" spans="1:33" x14ac:dyDescent="0.2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</row>
    <row r="167" spans="1:33" x14ac:dyDescent="0.2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</row>
    <row r="168" spans="1:33" x14ac:dyDescent="0.2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</row>
    <row r="169" spans="1:33" x14ac:dyDescent="0.2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</row>
    <row r="170" spans="1:33" x14ac:dyDescent="0.2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</row>
    <row r="171" spans="1:33" x14ac:dyDescent="0.2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</row>
    <row r="172" spans="1:33" x14ac:dyDescent="0.2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</row>
    <row r="173" spans="1:33" x14ac:dyDescent="0.2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</row>
    <row r="174" spans="1:33" x14ac:dyDescent="0.2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</row>
    <row r="175" spans="1:33" x14ac:dyDescent="0.2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</row>
    <row r="176" spans="1:33" x14ac:dyDescent="0.2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</row>
    <row r="177" spans="1:33" x14ac:dyDescent="0.2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</row>
    <row r="178" spans="1:33" x14ac:dyDescent="0.2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</row>
    <row r="179" spans="1:33" x14ac:dyDescent="0.2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</row>
    <row r="180" spans="1:33" x14ac:dyDescent="0.2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</row>
    <row r="181" spans="1:33" x14ac:dyDescent="0.2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</row>
    <row r="182" spans="1:33" x14ac:dyDescent="0.2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</row>
    <row r="183" spans="1:33" x14ac:dyDescent="0.2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</row>
    <row r="184" spans="1:33" x14ac:dyDescent="0.2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</row>
    <row r="185" spans="1:33" x14ac:dyDescent="0.2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</row>
    <row r="186" spans="1:33" x14ac:dyDescent="0.2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</row>
    <row r="187" spans="1:33" x14ac:dyDescent="0.2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</row>
    <row r="188" spans="1:33" x14ac:dyDescent="0.2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</row>
    <row r="189" spans="1:33" x14ac:dyDescent="0.2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</row>
    <row r="190" spans="1:33" x14ac:dyDescent="0.2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</row>
    <row r="191" spans="1:33" x14ac:dyDescent="0.2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</row>
    <row r="192" spans="1:33" x14ac:dyDescent="0.2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</row>
    <row r="193" spans="1:33" x14ac:dyDescent="0.2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</row>
    <row r="194" spans="1:33" x14ac:dyDescent="0.2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</row>
    <row r="195" spans="1:33" x14ac:dyDescent="0.2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</row>
    <row r="196" spans="1:33" x14ac:dyDescent="0.2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</row>
    <row r="197" spans="1:33" x14ac:dyDescent="0.2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</row>
    <row r="198" spans="1:33" x14ac:dyDescent="0.2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</row>
    <row r="199" spans="1:33" x14ac:dyDescent="0.2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</row>
    <row r="200" spans="1:33" x14ac:dyDescent="0.2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</row>
    <row r="201" spans="1:33" x14ac:dyDescent="0.2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</row>
    <row r="202" spans="1:33" x14ac:dyDescent="0.2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</row>
    <row r="203" spans="1:33" x14ac:dyDescent="0.2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</row>
    <row r="204" spans="1:33" x14ac:dyDescent="0.2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</row>
    <row r="205" spans="1:33" x14ac:dyDescent="0.2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</row>
    <row r="206" spans="1:33" x14ac:dyDescent="0.2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</row>
    <row r="207" spans="1:33" x14ac:dyDescent="0.2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</row>
    <row r="208" spans="1:33" x14ac:dyDescent="0.2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</row>
    <row r="209" spans="1:33" x14ac:dyDescent="0.2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</row>
    <row r="210" spans="1:33" x14ac:dyDescent="0.2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</row>
    <row r="211" spans="1:33" x14ac:dyDescent="0.2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</row>
    <row r="212" spans="1:33" x14ac:dyDescent="0.2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</row>
    <row r="213" spans="1:33" x14ac:dyDescent="0.2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</row>
    <row r="214" spans="1:33" x14ac:dyDescent="0.2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</row>
    <row r="215" spans="1:33" x14ac:dyDescent="0.2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</row>
    <row r="216" spans="1:33" x14ac:dyDescent="0.2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</row>
    <row r="217" spans="1:33" x14ac:dyDescent="0.2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</row>
    <row r="218" spans="1:33" x14ac:dyDescent="0.2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</row>
    <row r="219" spans="1:33" x14ac:dyDescent="0.2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</row>
    <row r="220" spans="1:33" x14ac:dyDescent="0.2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</row>
    <row r="221" spans="1:33" x14ac:dyDescent="0.2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</row>
    <row r="222" spans="1:33" x14ac:dyDescent="0.2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</row>
    <row r="223" spans="1:33" x14ac:dyDescent="0.2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</row>
    <row r="224" spans="1:33" x14ac:dyDescent="0.2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</row>
    <row r="225" spans="1:33" x14ac:dyDescent="0.2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</row>
    <row r="226" spans="1:33" x14ac:dyDescent="0.2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</row>
    <row r="227" spans="1:33" x14ac:dyDescent="0.2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</row>
    <row r="228" spans="1:33" x14ac:dyDescent="0.2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</row>
    <row r="229" spans="1:33" x14ac:dyDescent="0.2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</row>
    <row r="230" spans="1:33" x14ac:dyDescent="0.2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</row>
    <row r="231" spans="1:33" x14ac:dyDescent="0.2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</row>
    <row r="232" spans="1:33" x14ac:dyDescent="0.2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</row>
    <row r="233" spans="1:33" x14ac:dyDescent="0.2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</row>
    <row r="234" spans="1:33" x14ac:dyDescent="0.2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</row>
    <row r="235" spans="1:33" x14ac:dyDescent="0.2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</row>
    <row r="236" spans="1:33" x14ac:dyDescent="0.2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</row>
    <row r="237" spans="1:33" x14ac:dyDescent="0.2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</row>
    <row r="238" spans="1:33" x14ac:dyDescent="0.2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</row>
    <row r="239" spans="1:33" x14ac:dyDescent="0.2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</row>
    <row r="240" spans="1:33" x14ac:dyDescent="0.2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</row>
    <row r="241" spans="1:33" x14ac:dyDescent="0.2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</row>
    <row r="242" spans="1:33" x14ac:dyDescent="0.2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</row>
    <row r="243" spans="1:33" x14ac:dyDescent="0.2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</row>
    <row r="244" spans="1:33" x14ac:dyDescent="0.2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</row>
    <row r="245" spans="1:33" x14ac:dyDescent="0.2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</row>
    <row r="246" spans="1:33" x14ac:dyDescent="0.2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</row>
    <row r="247" spans="1:33" x14ac:dyDescent="0.2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</row>
    <row r="248" spans="1:33" x14ac:dyDescent="0.2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</row>
    <row r="249" spans="1:33" x14ac:dyDescent="0.2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</row>
    <row r="250" spans="1:33" x14ac:dyDescent="0.2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</row>
    <row r="251" spans="1:33" x14ac:dyDescent="0.2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</row>
    <row r="252" spans="1:33" x14ac:dyDescent="0.2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</row>
    <row r="253" spans="1:33" x14ac:dyDescent="0.2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</row>
    <row r="254" spans="1:33" x14ac:dyDescent="0.2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</row>
    <row r="255" spans="1:33" x14ac:dyDescent="0.2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</row>
    <row r="256" spans="1:33" x14ac:dyDescent="0.2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</row>
    <row r="257" spans="1:33" x14ac:dyDescent="0.2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</row>
    <row r="258" spans="1:33" x14ac:dyDescent="0.2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</row>
    <row r="259" spans="1:33" x14ac:dyDescent="0.2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</row>
    <row r="260" spans="1:33" x14ac:dyDescent="0.2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</row>
    <row r="261" spans="1:33" x14ac:dyDescent="0.2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</row>
    <row r="262" spans="1:33" x14ac:dyDescent="0.2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</row>
    <row r="263" spans="1:33" x14ac:dyDescent="0.2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</row>
    <row r="264" spans="1:33" x14ac:dyDescent="0.2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</row>
    <row r="265" spans="1:33" x14ac:dyDescent="0.2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</row>
    <row r="266" spans="1:33" x14ac:dyDescent="0.2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</row>
    <row r="267" spans="1:33" x14ac:dyDescent="0.2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</row>
    <row r="268" spans="1:33" x14ac:dyDescent="0.2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</row>
    <row r="269" spans="1:33" x14ac:dyDescent="0.2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</row>
    <row r="270" spans="1:33" x14ac:dyDescent="0.2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</row>
    <row r="271" spans="1:33" x14ac:dyDescent="0.2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</row>
    <row r="272" spans="1:33" x14ac:dyDescent="0.2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</row>
    <row r="273" spans="1:33" x14ac:dyDescent="0.2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</row>
    <row r="274" spans="1:33" x14ac:dyDescent="0.2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</row>
    <row r="275" spans="1:33" x14ac:dyDescent="0.2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</row>
    <row r="276" spans="1:33" x14ac:dyDescent="0.2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</row>
    <row r="277" spans="1:33" x14ac:dyDescent="0.2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</row>
    <row r="278" spans="1:33" x14ac:dyDescent="0.2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</row>
    <row r="279" spans="1:33" x14ac:dyDescent="0.2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</row>
    <row r="280" spans="1:33" x14ac:dyDescent="0.2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</row>
    <row r="281" spans="1:33" x14ac:dyDescent="0.2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</row>
    <row r="282" spans="1:33" x14ac:dyDescent="0.2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</row>
    <row r="283" spans="1:33" x14ac:dyDescent="0.2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</row>
    <row r="284" spans="1:33" x14ac:dyDescent="0.2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</row>
    <row r="285" spans="1:33" x14ac:dyDescent="0.2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</row>
    <row r="286" spans="1:33" x14ac:dyDescent="0.2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</row>
    <row r="287" spans="1:33" x14ac:dyDescent="0.2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</row>
    <row r="288" spans="1:33" x14ac:dyDescent="0.2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</row>
    <row r="289" spans="1:33" x14ac:dyDescent="0.2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</row>
    <row r="290" spans="1:33" x14ac:dyDescent="0.2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</row>
    <row r="291" spans="1:33" x14ac:dyDescent="0.2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</row>
    <row r="292" spans="1:33" x14ac:dyDescent="0.2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</row>
    <row r="293" spans="1:33" x14ac:dyDescent="0.2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</row>
    <row r="294" spans="1:33" x14ac:dyDescent="0.2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</row>
    <row r="295" spans="1:33" x14ac:dyDescent="0.2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</row>
    <row r="296" spans="1:33" x14ac:dyDescent="0.2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</row>
    <row r="297" spans="1:33" x14ac:dyDescent="0.2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</row>
    <row r="298" spans="1:33" x14ac:dyDescent="0.2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</row>
    <row r="299" spans="1:33" x14ac:dyDescent="0.2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</row>
    <row r="300" spans="1:33" x14ac:dyDescent="0.2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</row>
    <row r="301" spans="1:33" x14ac:dyDescent="0.2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</row>
    <row r="302" spans="1:33" x14ac:dyDescent="0.2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</row>
    <row r="303" spans="1:33" x14ac:dyDescent="0.2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</row>
    <row r="304" spans="1:33" x14ac:dyDescent="0.2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</row>
    <row r="305" spans="1:33" x14ac:dyDescent="0.2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</row>
    <row r="306" spans="1:33" x14ac:dyDescent="0.2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</row>
    <row r="307" spans="1:33" x14ac:dyDescent="0.2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</row>
    <row r="308" spans="1:33" x14ac:dyDescent="0.2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</row>
    <row r="309" spans="1:33" x14ac:dyDescent="0.2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</row>
    <row r="310" spans="1:33" x14ac:dyDescent="0.2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</row>
    <row r="311" spans="1:33" x14ac:dyDescent="0.2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</row>
    <row r="312" spans="1:33" x14ac:dyDescent="0.2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</row>
    <row r="313" spans="1:33" x14ac:dyDescent="0.2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</row>
    <row r="314" spans="1:33" x14ac:dyDescent="0.2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</row>
    <row r="315" spans="1:33" x14ac:dyDescent="0.2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</row>
    <row r="316" spans="1:33" x14ac:dyDescent="0.2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</row>
    <row r="317" spans="1:33" x14ac:dyDescent="0.2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</row>
    <row r="318" spans="1:33" x14ac:dyDescent="0.2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</row>
    <row r="319" spans="1:33" x14ac:dyDescent="0.2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</row>
    <row r="320" spans="1:33" x14ac:dyDescent="0.2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</row>
    <row r="321" spans="1:33" x14ac:dyDescent="0.2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</row>
    <row r="322" spans="1:33" x14ac:dyDescent="0.2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</row>
    <row r="323" spans="1:33" x14ac:dyDescent="0.2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</row>
    <row r="324" spans="1:33" x14ac:dyDescent="0.2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</row>
    <row r="325" spans="1:33" x14ac:dyDescent="0.2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</row>
    <row r="326" spans="1:33" x14ac:dyDescent="0.2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</row>
    <row r="327" spans="1:33" x14ac:dyDescent="0.2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</row>
    <row r="328" spans="1:33" x14ac:dyDescent="0.2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</row>
    <row r="329" spans="1:33" x14ac:dyDescent="0.2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</row>
    <row r="330" spans="1:33" x14ac:dyDescent="0.2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</row>
    <row r="331" spans="1:33" x14ac:dyDescent="0.2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</row>
    <row r="332" spans="1:33" x14ac:dyDescent="0.2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</row>
    <row r="333" spans="1:33" x14ac:dyDescent="0.2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</row>
    <row r="334" spans="1:33" x14ac:dyDescent="0.2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</row>
    <row r="335" spans="1:33" x14ac:dyDescent="0.2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</row>
    <row r="336" spans="1:33" x14ac:dyDescent="0.2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</row>
    <row r="337" spans="1:33" x14ac:dyDescent="0.2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</row>
    <row r="338" spans="1:33" x14ac:dyDescent="0.2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</row>
    <row r="339" spans="1:33" x14ac:dyDescent="0.2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</row>
    <row r="340" spans="1:33" x14ac:dyDescent="0.2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</row>
    <row r="341" spans="1:33" x14ac:dyDescent="0.2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</row>
    <row r="342" spans="1:33" x14ac:dyDescent="0.2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</row>
    <row r="343" spans="1:33" x14ac:dyDescent="0.2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</row>
    <row r="344" spans="1:33" x14ac:dyDescent="0.2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</row>
    <row r="345" spans="1:33" x14ac:dyDescent="0.2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</row>
    <row r="346" spans="1:33" x14ac:dyDescent="0.2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</row>
    <row r="347" spans="1:33" x14ac:dyDescent="0.2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</row>
    <row r="348" spans="1:33" x14ac:dyDescent="0.2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</row>
    <row r="349" spans="1:33" x14ac:dyDescent="0.2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</row>
    <row r="350" spans="1:33" x14ac:dyDescent="0.2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</row>
    <row r="351" spans="1:33" x14ac:dyDescent="0.2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</row>
    <row r="352" spans="1:33" x14ac:dyDescent="0.2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</row>
    <row r="353" spans="1:33" x14ac:dyDescent="0.2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</row>
    <row r="354" spans="1:33" x14ac:dyDescent="0.2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</row>
    <row r="355" spans="1:33" x14ac:dyDescent="0.2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</row>
    <row r="356" spans="1:33" x14ac:dyDescent="0.2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</row>
    <row r="357" spans="1:33" x14ac:dyDescent="0.2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</row>
    <row r="358" spans="1:33" x14ac:dyDescent="0.2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</row>
    <row r="359" spans="1:33" x14ac:dyDescent="0.2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</row>
    <row r="360" spans="1:33" x14ac:dyDescent="0.2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</row>
    <row r="361" spans="1:33" x14ac:dyDescent="0.2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</row>
    <row r="362" spans="1:33" x14ac:dyDescent="0.2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</row>
    <row r="363" spans="1:33" x14ac:dyDescent="0.2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</row>
    <row r="364" spans="1:33" x14ac:dyDescent="0.2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</row>
    <row r="365" spans="1:33" x14ac:dyDescent="0.2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</row>
    <row r="366" spans="1:33" x14ac:dyDescent="0.2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</row>
    <row r="367" spans="1:33" x14ac:dyDescent="0.2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</row>
    <row r="368" spans="1:33" x14ac:dyDescent="0.2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</row>
    <row r="369" spans="1:33" x14ac:dyDescent="0.2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</row>
    <row r="370" spans="1:33" x14ac:dyDescent="0.2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</row>
    <row r="371" spans="1:33" x14ac:dyDescent="0.2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</row>
    <row r="372" spans="1:33" x14ac:dyDescent="0.2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</row>
    <row r="373" spans="1:33" x14ac:dyDescent="0.2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</row>
    <row r="374" spans="1:33" x14ac:dyDescent="0.2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</row>
    <row r="375" spans="1:33" x14ac:dyDescent="0.2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</row>
    <row r="376" spans="1:33" x14ac:dyDescent="0.2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</row>
    <row r="377" spans="1:33" x14ac:dyDescent="0.2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</row>
    <row r="378" spans="1:33" x14ac:dyDescent="0.2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</row>
    <row r="379" spans="1:33" x14ac:dyDescent="0.2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</row>
    <row r="380" spans="1:33" x14ac:dyDescent="0.2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</row>
    <row r="381" spans="1:33" x14ac:dyDescent="0.2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</row>
    <row r="382" spans="1:33" x14ac:dyDescent="0.2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</row>
    <row r="383" spans="1:33" x14ac:dyDescent="0.2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</row>
    <row r="384" spans="1:33" x14ac:dyDescent="0.2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</row>
    <row r="385" spans="1:33" x14ac:dyDescent="0.2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</row>
    <row r="386" spans="1:33" x14ac:dyDescent="0.2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</row>
    <row r="387" spans="1:33" x14ac:dyDescent="0.2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</row>
    <row r="388" spans="1:33" x14ac:dyDescent="0.2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</row>
    <row r="389" spans="1:33" x14ac:dyDescent="0.2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</row>
    <row r="390" spans="1:33" x14ac:dyDescent="0.2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</row>
    <row r="391" spans="1:33" x14ac:dyDescent="0.2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</row>
    <row r="392" spans="1:33" x14ac:dyDescent="0.2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</row>
    <row r="393" spans="1:33" x14ac:dyDescent="0.2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</row>
    <row r="394" spans="1:33" x14ac:dyDescent="0.2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</row>
    <row r="395" spans="1:33" x14ac:dyDescent="0.2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</row>
    <row r="396" spans="1:33" x14ac:dyDescent="0.2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</row>
    <row r="397" spans="1:33" x14ac:dyDescent="0.2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</row>
    <row r="398" spans="1:33" x14ac:dyDescent="0.2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</row>
    <row r="399" spans="1:33" x14ac:dyDescent="0.2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</row>
    <row r="400" spans="1:33" x14ac:dyDescent="0.2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</row>
    <row r="401" spans="1:33" x14ac:dyDescent="0.2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</row>
    <row r="402" spans="1:33" x14ac:dyDescent="0.2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</row>
    <row r="403" spans="1:33" x14ac:dyDescent="0.2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</row>
    <row r="404" spans="1:33" x14ac:dyDescent="0.2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</row>
    <row r="405" spans="1:33" x14ac:dyDescent="0.2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</row>
    <row r="406" spans="1:33" x14ac:dyDescent="0.2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</row>
    <row r="407" spans="1:33" x14ac:dyDescent="0.2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</row>
    <row r="408" spans="1:33" x14ac:dyDescent="0.2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</row>
    <row r="409" spans="1:33" x14ac:dyDescent="0.2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</row>
    <row r="410" spans="1:33" x14ac:dyDescent="0.2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</row>
    <row r="411" spans="1:33" x14ac:dyDescent="0.2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</row>
    <row r="412" spans="1:33" x14ac:dyDescent="0.2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</row>
    <row r="413" spans="1:33" x14ac:dyDescent="0.2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</row>
    <row r="414" spans="1:33" x14ac:dyDescent="0.2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</row>
    <row r="415" spans="1:33" x14ac:dyDescent="0.2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</row>
    <row r="416" spans="1:33" x14ac:dyDescent="0.2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</row>
    <row r="417" spans="1:33" x14ac:dyDescent="0.2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</row>
    <row r="418" spans="1:33" x14ac:dyDescent="0.2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</row>
    <row r="419" spans="1:33" x14ac:dyDescent="0.2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</row>
    <row r="420" spans="1:33" x14ac:dyDescent="0.2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</row>
    <row r="421" spans="1:33" x14ac:dyDescent="0.2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</row>
    <row r="422" spans="1:33" x14ac:dyDescent="0.2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</row>
    <row r="423" spans="1:33" x14ac:dyDescent="0.2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</row>
    <row r="424" spans="1:33" x14ac:dyDescent="0.2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</row>
    <row r="425" spans="1:33" x14ac:dyDescent="0.2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</row>
    <row r="426" spans="1:33" x14ac:dyDescent="0.2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</row>
    <row r="427" spans="1:33" x14ac:dyDescent="0.2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</row>
    <row r="428" spans="1:33" x14ac:dyDescent="0.2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</row>
    <row r="429" spans="1:33" x14ac:dyDescent="0.2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</row>
    <row r="430" spans="1:33" x14ac:dyDescent="0.2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</row>
    <row r="431" spans="1:33" x14ac:dyDescent="0.2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</row>
    <row r="432" spans="1:33" x14ac:dyDescent="0.2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</row>
    <row r="433" spans="1:33" x14ac:dyDescent="0.2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</row>
    <row r="434" spans="1:33" x14ac:dyDescent="0.2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</row>
    <row r="435" spans="1:33" x14ac:dyDescent="0.2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</row>
    <row r="436" spans="1:33" x14ac:dyDescent="0.2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</row>
    <row r="437" spans="1:33" x14ac:dyDescent="0.2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</row>
    <row r="438" spans="1:33" x14ac:dyDescent="0.2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</row>
    <row r="439" spans="1:33" x14ac:dyDescent="0.2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</row>
    <row r="440" spans="1:33" x14ac:dyDescent="0.2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</row>
    <row r="441" spans="1:33" x14ac:dyDescent="0.2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</row>
    <row r="442" spans="1:33" x14ac:dyDescent="0.2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</row>
    <row r="443" spans="1:33" x14ac:dyDescent="0.2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</row>
    <row r="444" spans="1:33" x14ac:dyDescent="0.2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</row>
    <row r="445" spans="1:33" x14ac:dyDescent="0.2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</row>
    <row r="446" spans="1:33" x14ac:dyDescent="0.2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</row>
    <row r="447" spans="1:33" x14ac:dyDescent="0.2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</row>
    <row r="448" spans="1:33" x14ac:dyDescent="0.2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</row>
    <row r="449" spans="1:33" x14ac:dyDescent="0.2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</row>
    <row r="450" spans="1:33" x14ac:dyDescent="0.2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</row>
    <row r="451" spans="1:33" x14ac:dyDescent="0.2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</row>
    <row r="452" spans="1:33" x14ac:dyDescent="0.2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</row>
    <row r="453" spans="1:33" x14ac:dyDescent="0.2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</row>
    <row r="454" spans="1:33" x14ac:dyDescent="0.2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</row>
    <row r="455" spans="1:33" x14ac:dyDescent="0.2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</row>
    <row r="456" spans="1:33" x14ac:dyDescent="0.2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</row>
    <row r="457" spans="1:33" x14ac:dyDescent="0.2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</row>
    <row r="458" spans="1:33" x14ac:dyDescent="0.2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</row>
    <row r="459" spans="1:33" x14ac:dyDescent="0.2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</row>
    <row r="460" spans="1:33" x14ac:dyDescent="0.2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</row>
    <row r="461" spans="1:33" x14ac:dyDescent="0.2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</row>
    <row r="462" spans="1:33" x14ac:dyDescent="0.2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</row>
    <row r="463" spans="1:33" x14ac:dyDescent="0.2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</row>
    <row r="464" spans="1:33" x14ac:dyDescent="0.2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</row>
    <row r="465" spans="1:33" x14ac:dyDescent="0.2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</row>
    <row r="466" spans="1:33" x14ac:dyDescent="0.2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</row>
    <row r="467" spans="1:33" x14ac:dyDescent="0.2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</row>
    <row r="468" spans="1:33" x14ac:dyDescent="0.2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</row>
    <row r="469" spans="1:33" x14ac:dyDescent="0.2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</row>
    <row r="470" spans="1:33" x14ac:dyDescent="0.2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</row>
    <row r="471" spans="1:33" x14ac:dyDescent="0.2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</row>
    <row r="472" spans="1:33" x14ac:dyDescent="0.2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</row>
    <row r="473" spans="1:33" x14ac:dyDescent="0.2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</row>
    <row r="474" spans="1:33" x14ac:dyDescent="0.2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</row>
    <row r="475" spans="1:33" x14ac:dyDescent="0.2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</row>
    <row r="476" spans="1:33" x14ac:dyDescent="0.2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</row>
    <row r="477" spans="1:33" x14ac:dyDescent="0.2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</row>
    <row r="478" spans="1:33" x14ac:dyDescent="0.2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</row>
    <row r="479" spans="1:33" x14ac:dyDescent="0.2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</row>
    <row r="480" spans="1:33" x14ac:dyDescent="0.2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</row>
    <row r="481" spans="1:33" x14ac:dyDescent="0.2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</row>
    <row r="482" spans="1:33" x14ac:dyDescent="0.2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</row>
    <row r="483" spans="1:33" x14ac:dyDescent="0.2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</row>
    <row r="484" spans="1:33" x14ac:dyDescent="0.2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</row>
    <row r="485" spans="1:33" x14ac:dyDescent="0.2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</row>
    <row r="486" spans="1:33" x14ac:dyDescent="0.2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</row>
    <row r="487" spans="1:33" x14ac:dyDescent="0.2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</row>
    <row r="488" spans="1:33" x14ac:dyDescent="0.2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</row>
    <row r="489" spans="1:33" x14ac:dyDescent="0.2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</row>
    <row r="490" spans="1:33" x14ac:dyDescent="0.2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</row>
    <row r="491" spans="1:33" x14ac:dyDescent="0.2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</row>
    <row r="492" spans="1:33" x14ac:dyDescent="0.2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</row>
    <row r="493" spans="1:33" x14ac:dyDescent="0.2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</row>
    <row r="494" spans="1:33" x14ac:dyDescent="0.2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</row>
    <row r="495" spans="1:33" x14ac:dyDescent="0.2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</row>
    <row r="496" spans="1:33" x14ac:dyDescent="0.2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</row>
    <row r="497" spans="1:33" x14ac:dyDescent="0.2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</row>
    <row r="498" spans="1:33" x14ac:dyDescent="0.2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</row>
    <row r="499" spans="1:33" x14ac:dyDescent="0.2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</row>
    <row r="500" spans="1:33" x14ac:dyDescent="0.2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</row>
    <row r="501" spans="1:33" x14ac:dyDescent="0.2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</row>
    <row r="502" spans="1:33" x14ac:dyDescent="0.2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</row>
    <row r="503" spans="1:33" x14ac:dyDescent="0.2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</row>
    <row r="504" spans="1:33" x14ac:dyDescent="0.2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</row>
    <row r="505" spans="1:33" x14ac:dyDescent="0.2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</row>
    <row r="506" spans="1:33" x14ac:dyDescent="0.2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</row>
    <row r="507" spans="1:33" x14ac:dyDescent="0.2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</row>
    <row r="508" spans="1:33" x14ac:dyDescent="0.2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</row>
    <row r="509" spans="1:33" x14ac:dyDescent="0.2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</row>
    <row r="510" spans="1:33" x14ac:dyDescent="0.2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</row>
    <row r="511" spans="1:33" x14ac:dyDescent="0.2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</row>
    <row r="512" spans="1:33" x14ac:dyDescent="0.2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</row>
    <row r="513" spans="1:33" x14ac:dyDescent="0.2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</row>
    <row r="514" spans="1:33" x14ac:dyDescent="0.2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</row>
    <row r="515" spans="1:33" x14ac:dyDescent="0.2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</row>
    <row r="516" spans="1:33" x14ac:dyDescent="0.2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</row>
    <row r="517" spans="1:33" x14ac:dyDescent="0.2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</row>
    <row r="518" spans="1:33" x14ac:dyDescent="0.2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</row>
    <row r="519" spans="1:33" x14ac:dyDescent="0.2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</row>
    <row r="520" spans="1:33" x14ac:dyDescent="0.2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</row>
    <row r="521" spans="1:33" x14ac:dyDescent="0.2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</row>
    <row r="522" spans="1:33" x14ac:dyDescent="0.2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</row>
    <row r="523" spans="1:33" x14ac:dyDescent="0.2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</row>
    <row r="524" spans="1:33" x14ac:dyDescent="0.2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</row>
    <row r="525" spans="1:33" x14ac:dyDescent="0.2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</row>
    <row r="526" spans="1:33" x14ac:dyDescent="0.2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</row>
    <row r="527" spans="1:33" x14ac:dyDescent="0.2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</row>
    <row r="528" spans="1:33" x14ac:dyDescent="0.2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</row>
    <row r="529" spans="1:33" x14ac:dyDescent="0.2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</row>
    <row r="530" spans="1:33" x14ac:dyDescent="0.2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</row>
    <row r="531" spans="1:33" x14ac:dyDescent="0.2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</row>
    <row r="532" spans="1:33" x14ac:dyDescent="0.2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</row>
    <row r="533" spans="1:33" x14ac:dyDescent="0.2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</row>
    <row r="534" spans="1:33" x14ac:dyDescent="0.2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</row>
    <row r="535" spans="1:33" x14ac:dyDescent="0.2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</row>
    <row r="536" spans="1:33" x14ac:dyDescent="0.2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</row>
    <row r="537" spans="1:33" x14ac:dyDescent="0.2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</row>
    <row r="538" spans="1:33" x14ac:dyDescent="0.2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</row>
    <row r="539" spans="1:33" x14ac:dyDescent="0.2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</row>
    <row r="540" spans="1:33" x14ac:dyDescent="0.2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</row>
    <row r="541" spans="1:33" x14ac:dyDescent="0.2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</row>
    <row r="542" spans="1:33" x14ac:dyDescent="0.2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</row>
    <row r="543" spans="1:33" x14ac:dyDescent="0.2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</row>
    <row r="544" spans="1:33" x14ac:dyDescent="0.2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</row>
    <row r="545" spans="1:33" x14ac:dyDescent="0.2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</row>
    <row r="546" spans="1:33" x14ac:dyDescent="0.2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</row>
    <row r="547" spans="1:33" x14ac:dyDescent="0.2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</row>
    <row r="548" spans="1:33" x14ac:dyDescent="0.2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</row>
    <row r="549" spans="1:33" x14ac:dyDescent="0.2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</row>
    <row r="550" spans="1:33" x14ac:dyDescent="0.2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</row>
    <row r="551" spans="1:33" x14ac:dyDescent="0.2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</row>
    <row r="552" spans="1:33" x14ac:dyDescent="0.2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</row>
    <row r="553" spans="1:33" x14ac:dyDescent="0.2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</row>
    <row r="554" spans="1:33" x14ac:dyDescent="0.2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</row>
    <row r="555" spans="1:33" x14ac:dyDescent="0.2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</row>
    <row r="556" spans="1:33" x14ac:dyDescent="0.2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</row>
    <row r="557" spans="1:33" x14ac:dyDescent="0.2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</row>
    <row r="558" spans="1:33" x14ac:dyDescent="0.2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</row>
    <row r="559" spans="1:33" x14ac:dyDescent="0.2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</row>
    <row r="560" spans="1:33" x14ac:dyDescent="0.2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</row>
    <row r="561" spans="1:33" x14ac:dyDescent="0.2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</row>
    <row r="562" spans="1:33" x14ac:dyDescent="0.2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</row>
    <row r="563" spans="1:33" x14ac:dyDescent="0.2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</row>
    <row r="564" spans="1:33" x14ac:dyDescent="0.2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</row>
    <row r="565" spans="1:33" x14ac:dyDescent="0.2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</row>
    <row r="566" spans="1:33" x14ac:dyDescent="0.2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</row>
    <row r="567" spans="1:33" x14ac:dyDescent="0.2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</row>
    <row r="568" spans="1:33" x14ac:dyDescent="0.2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</row>
    <row r="569" spans="1:33" x14ac:dyDescent="0.2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</row>
    <row r="570" spans="1:33" x14ac:dyDescent="0.2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</row>
    <row r="571" spans="1:33" x14ac:dyDescent="0.2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</row>
    <row r="572" spans="1:33" x14ac:dyDescent="0.2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</row>
    <row r="573" spans="1:33" x14ac:dyDescent="0.2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</row>
    <row r="574" spans="1:33" x14ac:dyDescent="0.2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</row>
    <row r="575" spans="1:33" x14ac:dyDescent="0.2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</row>
    <row r="576" spans="1:33" x14ac:dyDescent="0.2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</row>
    <row r="577" spans="1:33" x14ac:dyDescent="0.2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</row>
    <row r="578" spans="1:33" x14ac:dyDescent="0.2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</row>
    <row r="579" spans="1:33" x14ac:dyDescent="0.2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</row>
    <row r="580" spans="1:33" x14ac:dyDescent="0.2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</row>
    <row r="581" spans="1:33" x14ac:dyDescent="0.2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</row>
    <row r="582" spans="1:33" x14ac:dyDescent="0.2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</row>
    <row r="583" spans="1:33" x14ac:dyDescent="0.2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</row>
    <row r="584" spans="1:33" x14ac:dyDescent="0.2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</row>
    <row r="585" spans="1:33" x14ac:dyDescent="0.2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</row>
    <row r="586" spans="1:33" x14ac:dyDescent="0.2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</row>
    <row r="587" spans="1:33" x14ac:dyDescent="0.2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</row>
    <row r="588" spans="1:33" x14ac:dyDescent="0.2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</row>
    <row r="589" spans="1:33" x14ac:dyDescent="0.2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</row>
    <row r="590" spans="1:33" x14ac:dyDescent="0.2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</row>
    <row r="591" spans="1:33" x14ac:dyDescent="0.2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</row>
    <row r="592" spans="1:33" x14ac:dyDescent="0.2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</row>
    <row r="593" spans="1:33" x14ac:dyDescent="0.2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</row>
    <row r="594" spans="1:33" x14ac:dyDescent="0.2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</row>
    <row r="595" spans="1:33" x14ac:dyDescent="0.2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</row>
    <row r="596" spans="1:33" x14ac:dyDescent="0.2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</row>
    <row r="597" spans="1:33" x14ac:dyDescent="0.2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</row>
    <row r="598" spans="1:33" x14ac:dyDescent="0.2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</row>
    <row r="599" spans="1:33" x14ac:dyDescent="0.2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</row>
    <row r="600" spans="1:33" x14ac:dyDescent="0.2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</row>
    <row r="601" spans="1:33" x14ac:dyDescent="0.2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</row>
    <row r="602" spans="1:33" x14ac:dyDescent="0.2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</row>
    <row r="603" spans="1:33" x14ac:dyDescent="0.2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</row>
    <row r="604" spans="1:33" x14ac:dyDescent="0.2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</row>
    <row r="605" spans="1:33" x14ac:dyDescent="0.2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</row>
    <row r="606" spans="1:33" x14ac:dyDescent="0.2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</row>
    <row r="607" spans="1:33" x14ac:dyDescent="0.2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</row>
    <row r="608" spans="1:33" x14ac:dyDescent="0.2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</row>
    <row r="609" spans="1:33" x14ac:dyDescent="0.2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</row>
    <row r="610" spans="1:33" x14ac:dyDescent="0.2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</row>
    <row r="611" spans="1:33" x14ac:dyDescent="0.2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</row>
    <row r="612" spans="1:33" x14ac:dyDescent="0.2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</row>
    <row r="613" spans="1:33" x14ac:dyDescent="0.2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</row>
    <row r="614" spans="1:33" x14ac:dyDescent="0.2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</row>
    <row r="615" spans="1:33" x14ac:dyDescent="0.2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</row>
    <row r="616" spans="1:33" x14ac:dyDescent="0.2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</row>
    <row r="617" spans="1:33" x14ac:dyDescent="0.2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</row>
    <row r="618" spans="1:33" x14ac:dyDescent="0.2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</row>
    <row r="619" spans="1:33" x14ac:dyDescent="0.2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</row>
    <row r="620" spans="1:33" x14ac:dyDescent="0.2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</row>
    <row r="621" spans="1:33" x14ac:dyDescent="0.2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</row>
    <row r="622" spans="1:33" x14ac:dyDescent="0.2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</row>
    <row r="623" spans="1:33" x14ac:dyDescent="0.2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</row>
    <row r="624" spans="1:33" x14ac:dyDescent="0.2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</row>
    <row r="625" spans="1:33" x14ac:dyDescent="0.2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</row>
    <row r="626" spans="1:33" x14ac:dyDescent="0.2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</row>
    <row r="627" spans="1:33" x14ac:dyDescent="0.2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</row>
    <row r="628" spans="1:33" x14ac:dyDescent="0.2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</row>
    <row r="629" spans="1:33" x14ac:dyDescent="0.2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</row>
    <row r="630" spans="1:33" x14ac:dyDescent="0.2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</row>
    <row r="631" spans="1:33" x14ac:dyDescent="0.2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</row>
    <row r="632" spans="1:33" x14ac:dyDescent="0.2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</row>
    <row r="633" spans="1:33" x14ac:dyDescent="0.2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</row>
    <row r="634" spans="1:33" x14ac:dyDescent="0.2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</row>
    <row r="635" spans="1:33" x14ac:dyDescent="0.2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</row>
    <row r="636" spans="1:33" x14ac:dyDescent="0.2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</row>
    <row r="637" spans="1:33" x14ac:dyDescent="0.2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</row>
    <row r="638" spans="1:33" x14ac:dyDescent="0.2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</row>
    <row r="639" spans="1:33" x14ac:dyDescent="0.2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</row>
    <row r="640" spans="1:33" x14ac:dyDescent="0.2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</row>
    <row r="641" spans="1:33" x14ac:dyDescent="0.2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</row>
    <row r="642" spans="1:33" x14ac:dyDescent="0.2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</row>
    <row r="643" spans="1:33" x14ac:dyDescent="0.2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</row>
    <row r="644" spans="1:33" x14ac:dyDescent="0.2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</row>
    <row r="645" spans="1:33" x14ac:dyDescent="0.2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</row>
    <row r="646" spans="1:33" x14ac:dyDescent="0.2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</row>
    <row r="647" spans="1:33" x14ac:dyDescent="0.2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</row>
    <row r="648" spans="1:33" x14ac:dyDescent="0.2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</row>
    <row r="649" spans="1:33" x14ac:dyDescent="0.2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</row>
    <row r="650" spans="1:33" x14ac:dyDescent="0.2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</row>
    <row r="651" spans="1:33" x14ac:dyDescent="0.2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</row>
    <row r="652" spans="1:33" x14ac:dyDescent="0.2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</row>
    <row r="653" spans="1:33" x14ac:dyDescent="0.2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</row>
    <row r="654" spans="1:33" x14ac:dyDescent="0.2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</row>
    <row r="655" spans="1:33" x14ac:dyDescent="0.2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</row>
    <row r="656" spans="1:33" x14ac:dyDescent="0.2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</row>
    <row r="657" spans="1:33" x14ac:dyDescent="0.2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</row>
    <row r="658" spans="1:33" x14ac:dyDescent="0.2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</row>
    <row r="659" spans="1:33" x14ac:dyDescent="0.2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</row>
    <row r="660" spans="1:33" x14ac:dyDescent="0.2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</row>
    <row r="661" spans="1:33" x14ac:dyDescent="0.2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</row>
    <row r="662" spans="1:33" x14ac:dyDescent="0.2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</row>
    <row r="663" spans="1:33" x14ac:dyDescent="0.2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</row>
    <row r="664" spans="1:33" x14ac:dyDescent="0.2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</row>
    <row r="665" spans="1:33" x14ac:dyDescent="0.2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</row>
    <row r="666" spans="1:33" x14ac:dyDescent="0.2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</row>
    <row r="667" spans="1:33" x14ac:dyDescent="0.2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</row>
    <row r="668" spans="1:33" x14ac:dyDescent="0.2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</row>
    <row r="669" spans="1:33" x14ac:dyDescent="0.2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</row>
    <row r="670" spans="1:33" x14ac:dyDescent="0.2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</row>
    <row r="671" spans="1:33" x14ac:dyDescent="0.2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</row>
    <row r="672" spans="1:33" x14ac:dyDescent="0.2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</row>
    <row r="673" spans="1:33" x14ac:dyDescent="0.2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</row>
    <row r="674" spans="1:33" x14ac:dyDescent="0.2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</row>
    <row r="675" spans="1:33" x14ac:dyDescent="0.2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</row>
    <row r="676" spans="1:33" x14ac:dyDescent="0.2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</row>
    <row r="677" spans="1:33" x14ac:dyDescent="0.2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</row>
    <row r="678" spans="1:33" x14ac:dyDescent="0.2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</row>
    <row r="679" spans="1:33" x14ac:dyDescent="0.2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</row>
    <row r="680" spans="1:33" x14ac:dyDescent="0.2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</row>
    <row r="681" spans="1:33" x14ac:dyDescent="0.2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</row>
    <row r="682" spans="1:33" x14ac:dyDescent="0.2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</row>
    <row r="683" spans="1:33" x14ac:dyDescent="0.2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</row>
    <row r="684" spans="1:33" x14ac:dyDescent="0.2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</row>
    <row r="685" spans="1:33" x14ac:dyDescent="0.2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</row>
    <row r="686" spans="1:33" x14ac:dyDescent="0.2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</row>
    <row r="687" spans="1:33" x14ac:dyDescent="0.2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</row>
    <row r="688" spans="1:33" x14ac:dyDescent="0.2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</row>
    <row r="689" spans="1:33" x14ac:dyDescent="0.2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</row>
    <row r="690" spans="1:33" x14ac:dyDescent="0.2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</row>
    <row r="691" spans="1:33" x14ac:dyDescent="0.2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</row>
    <row r="692" spans="1:33" x14ac:dyDescent="0.2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</row>
    <row r="693" spans="1:33" x14ac:dyDescent="0.2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</row>
    <row r="694" spans="1:33" x14ac:dyDescent="0.2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</row>
    <row r="695" spans="1:33" x14ac:dyDescent="0.2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</row>
    <row r="696" spans="1:33" x14ac:dyDescent="0.2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</row>
    <row r="697" spans="1:33" x14ac:dyDescent="0.2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</row>
    <row r="698" spans="1:33" x14ac:dyDescent="0.2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</row>
    <row r="699" spans="1:33" x14ac:dyDescent="0.2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</row>
    <row r="700" spans="1:33" x14ac:dyDescent="0.2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</row>
    <row r="701" spans="1:33" x14ac:dyDescent="0.2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</row>
    <row r="702" spans="1:33" x14ac:dyDescent="0.2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</row>
    <row r="703" spans="1:33" x14ac:dyDescent="0.2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</row>
    <row r="704" spans="1:33" x14ac:dyDescent="0.2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</row>
    <row r="705" spans="1:33" x14ac:dyDescent="0.2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</row>
    <row r="706" spans="1:33" x14ac:dyDescent="0.2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</row>
    <row r="707" spans="1:33" x14ac:dyDescent="0.2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</row>
    <row r="708" spans="1:33" x14ac:dyDescent="0.2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</row>
    <row r="709" spans="1:33" x14ac:dyDescent="0.2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</row>
    <row r="710" spans="1:33" x14ac:dyDescent="0.2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</row>
    <row r="711" spans="1:33" x14ac:dyDescent="0.2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</row>
    <row r="712" spans="1:33" x14ac:dyDescent="0.2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</row>
    <row r="713" spans="1:33" x14ac:dyDescent="0.2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</row>
    <row r="714" spans="1:33" x14ac:dyDescent="0.2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</row>
    <row r="715" spans="1:33" x14ac:dyDescent="0.2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</row>
    <row r="716" spans="1:33" x14ac:dyDescent="0.2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</row>
    <row r="717" spans="1:33" x14ac:dyDescent="0.2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</row>
    <row r="718" spans="1:33" x14ac:dyDescent="0.2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</row>
    <row r="719" spans="1:33" x14ac:dyDescent="0.2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</row>
    <row r="720" spans="1:33" x14ac:dyDescent="0.2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</row>
    <row r="721" spans="1:33" x14ac:dyDescent="0.2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</row>
    <row r="722" spans="1:33" x14ac:dyDescent="0.2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</row>
    <row r="723" spans="1:33" x14ac:dyDescent="0.2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</row>
    <row r="724" spans="1:33" x14ac:dyDescent="0.2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</row>
    <row r="725" spans="1:33" x14ac:dyDescent="0.2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</row>
    <row r="726" spans="1:33" x14ac:dyDescent="0.2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</row>
    <row r="727" spans="1:33" x14ac:dyDescent="0.2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</row>
    <row r="728" spans="1:33" x14ac:dyDescent="0.2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</row>
    <row r="729" spans="1:33" x14ac:dyDescent="0.2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</row>
    <row r="730" spans="1:33" x14ac:dyDescent="0.2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</row>
    <row r="731" spans="1:33" x14ac:dyDescent="0.2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</row>
    <row r="732" spans="1:33" x14ac:dyDescent="0.2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</row>
    <row r="733" spans="1:33" x14ac:dyDescent="0.2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</row>
    <row r="734" spans="1:33" x14ac:dyDescent="0.2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</row>
    <row r="735" spans="1:33" x14ac:dyDescent="0.2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</row>
    <row r="736" spans="1:33" x14ac:dyDescent="0.2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</row>
    <row r="737" spans="1:33" x14ac:dyDescent="0.2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</row>
    <row r="738" spans="1:33" x14ac:dyDescent="0.2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</row>
    <row r="739" spans="1:33" x14ac:dyDescent="0.2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</row>
    <row r="740" spans="1:33" x14ac:dyDescent="0.2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</row>
    <row r="741" spans="1:33" x14ac:dyDescent="0.2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</row>
    <row r="742" spans="1:33" x14ac:dyDescent="0.2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</row>
    <row r="743" spans="1:33" x14ac:dyDescent="0.2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</row>
    <row r="744" spans="1:33" x14ac:dyDescent="0.2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</row>
    <row r="745" spans="1:33" x14ac:dyDescent="0.2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</row>
    <row r="746" spans="1:33" x14ac:dyDescent="0.2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</row>
    <row r="747" spans="1:33" x14ac:dyDescent="0.2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</row>
    <row r="748" spans="1:33" x14ac:dyDescent="0.2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</row>
    <row r="749" spans="1:33" x14ac:dyDescent="0.2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</row>
    <row r="750" spans="1:33" x14ac:dyDescent="0.2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</row>
    <row r="751" spans="1:33" x14ac:dyDescent="0.2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</row>
    <row r="752" spans="1:33" x14ac:dyDescent="0.2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</row>
    <row r="753" spans="1:33" x14ac:dyDescent="0.2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</row>
    <row r="754" spans="1:33" x14ac:dyDescent="0.2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</row>
    <row r="755" spans="1:33" x14ac:dyDescent="0.2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</row>
    <row r="756" spans="1:33" x14ac:dyDescent="0.2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</row>
    <row r="757" spans="1:33" x14ac:dyDescent="0.2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</row>
    <row r="758" spans="1:33" x14ac:dyDescent="0.2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</row>
    <row r="759" spans="1:33" x14ac:dyDescent="0.2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</row>
    <row r="760" spans="1:33" x14ac:dyDescent="0.2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</row>
    <row r="761" spans="1:33" x14ac:dyDescent="0.2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</row>
    <row r="762" spans="1:33" x14ac:dyDescent="0.2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</row>
    <row r="763" spans="1:33" x14ac:dyDescent="0.2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</row>
    <row r="764" spans="1:33" x14ac:dyDescent="0.2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</row>
    <row r="765" spans="1:33" x14ac:dyDescent="0.2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</row>
    <row r="766" spans="1:33" x14ac:dyDescent="0.2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</row>
    <row r="767" spans="1:33" x14ac:dyDescent="0.2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</row>
    <row r="768" spans="1:33" x14ac:dyDescent="0.2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</row>
    <row r="769" spans="1:33" x14ac:dyDescent="0.2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</row>
    <row r="770" spans="1:33" x14ac:dyDescent="0.2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</row>
    <row r="771" spans="1:33" x14ac:dyDescent="0.2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</row>
    <row r="772" spans="1:33" x14ac:dyDescent="0.2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</row>
    <row r="773" spans="1:33" x14ac:dyDescent="0.2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</row>
    <row r="774" spans="1:33" x14ac:dyDescent="0.2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</row>
    <row r="775" spans="1:33" x14ac:dyDescent="0.2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</row>
    <row r="776" spans="1:33" x14ac:dyDescent="0.2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</row>
    <row r="777" spans="1:33" x14ac:dyDescent="0.2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</row>
    <row r="778" spans="1:33" x14ac:dyDescent="0.2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</row>
    <row r="779" spans="1:33" x14ac:dyDescent="0.2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</row>
    <row r="780" spans="1:33" x14ac:dyDescent="0.2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</row>
    <row r="781" spans="1:33" x14ac:dyDescent="0.2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</row>
    <row r="782" spans="1:33" x14ac:dyDescent="0.2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</row>
    <row r="783" spans="1:33" x14ac:dyDescent="0.2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</row>
    <row r="784" spans="1:33" x14ac:dyDescent="0.2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</row>
    <row r="785" spans="1:33" x14ac:dyDescent="0.2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</row>
    <row r="786" spans="1:33" x14ac:dyDescent="0.2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</row>
    <row r="787" spans="1:33" x14ac:dyDescent="0.2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</row>
    <row r="788" spans="1:33" x14ac:dyDescent="0.2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</row>
    <row r="789" spans="1:33" x14ac:dyDescent="0.2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</row>
    <row r="790" spans="1:33" x14ac:dyDescent="0.2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</row>
    <row r="791" spans="1:33" x14ac:dyDescent="0.2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</row>
    <row r="792" spans="1:33" x14ac:dyDescent="0.2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</row>
    <row r="793" spans="1:33" x14ac:dyDescent="0.2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</row>
    <row r="794" spans="1:33" x14ac:dyDescent="0.2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</row>
    <row r="795" spans="1:33" x14ac:dyDescent="0.2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</row>
    <row r="796" spans="1:33" x14ac:dyDescent="0.2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</row>
    <row r="797" spans="1:33" x14ac:dyDescent="0.2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</row>
    <row r="798" spans="1:33" x14ac:dyDescent="0.2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</row>
    <row r="799" spans="1:33" x14ac:dyDescent="0.2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</row>
    <row r="800" spans="1:33" x14ac:dyDescent="0.2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</row>
    <row r="801" spans="1:33" x14ac:dyDescent="0.2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</row>
    <row r="802" spans="1:33" x14ac:dyDescent="0.2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</row>
    <row r="803" spans="1:33" x14ac:dyDescent="0.2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</row>
    <row r="804" spans="1:33" x14ac:dyDescent="0.2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</row>
    <row r="805" spans="1:33" x14ac:dyDescent="0.2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</row>
    <row r="806" spans="1:33" x14ac:dyDescent="0.2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</row>
    <row r="807" spans="1:33" x14ac:dyDescent="0.2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</row>
    <row r="808" spans="1:33" x14ac:dyDescent="0.2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</row>
    <row r="809" spans="1:33" x14ac:dyDescent="0.2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</row>
    <row r="810" spans="1:33" x14ac:dyDescent="0.2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</row>
    <row r="811" spans="1:33" x14ac:dyDescent="0.2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</row>
    <row r="812" spans="1:33" x14ac:dyDescent="0.2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</row>
    <row r="813" spans="1:33" x14ac:dyDescent="0.2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</row>
    <row r="814" spans="1:33" x14ac:dyDescent="0.2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</row>
    <row r="815" spans="1:33" x14ac:dyDescent="0.2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</row>
    <row r="816" spans="1:33" x14ac:dyDescent="0.2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</row>
    <row r="817" spans="1:33" x14ac:dyDescent="0.2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</row>
    <row r="818" spans="1:33" x14ac:dyDescent="0.2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</row>
    <row r="819" spans="1:33" x14ac:dyDescent="0.2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</row>
    <row r="820" spans="1:33" x14ac:dyDescent="0.2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</row>
    <row r="821" spans="1:33" x14ac:dyDescent="0.2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</row>
    <row r="822" spans="1:33" x14ac:dyDescent="0.2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</row>
    <row r="823" spans="1:33" x14ac:dyDescent="0.2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</row>
    <row r="824" spans="1:33" x14ac:dyDescent="0.2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</row>
    <row r="825" spans="1:33" x14ac:dyDescent="0.2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</row>
    <row r="826" spans="1:33" x14ac:dyDescent="0.2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</row>
    <row r="827" spans="1:33" x14ac:dyDescent="0.2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</row>
    <row r="828" spans="1:33" x14ac:dyDescent="0.2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</row>
    <row r="829" spans="1:33" x14ac:dyDescent="0.2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</row>
    <row r="830" spans="1:33" x14ac:dyDescent="0.2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</row>
    <row r="831" spans="1:33" x14ac:dyDescent="0.2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</row>
    <row r="832" spans="1:33" x14ac:dyDescent="0.2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</row>
    <row r="833" spans="1:33" x14ac:dyDescent="0.2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</row>
    <row r="834" spans="1:33" x14ac:dyDescent="0.2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</row>
    <row r="835" spans="1:33" x14ac:dyDescent="0.2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</row>
    <row r="836" spans="1:33" x14ac:dyDescent="0.2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</row>
    <row r="837" spans="1:33" x14ac:dyDescent="0.2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</row>
    <row r="838" spans="1:33" x14ac:dyDescent="0.2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</row>
    <row r="839" spans="1:33" x14ac:dyDescent="0.2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</row>
    <row r="840" spans="1:33" x14ac:dyDescent="0.2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</row>
    <row r="841" spans="1:33" x14ac:dyDescent="0.2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</row>
    <row r="842" spans="1:33" x14ac:dyDescent="0.2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</row>
    <row r="843" spans="1:33" x14ac:dyDescent="0.2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</row>
    <row r="844" spans="1:33" x14ac:dyDescent="0.2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</row>
    <row r="845" spans="1:33" x14ac:dyDescent="0.2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</row>
    <row r="846" spans="1:33" x14ac:dyDescent="0.2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</row>
    <row r="847" spans="1:33" x14ac:dyDescent="0.2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</row>
    <row r="848" spans="1:33" x14ac:dyDescent="0.2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</row>
    <row r="849" spans="1:33" x14ac:dyDescent="0.2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</row>
    <row r="850" spans="1:33" x14ac:dyDescent="0.2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</row>
    <row r="851" spans="1:33" x14ac:dyDescent="0.2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</row>
    <row r="852" spans="1:33" x14ac:dyDescent="0.2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</row>
    <row r="853" spans="1:33" x14ac:dyDescent="0.2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</row>
    <row r="854" spans="1:33" x14ac:dyDescent="0.2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</row>
    <row r="855" spans="1:33" x14ac:dyDescent="0.2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</row>
    <row r="856" spans="1:33" x14ac:dyDescent="0.2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</row>
    <row r="857" spans="1:33" x14ac:dyDescent="0.2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</row>
    <row r="858" spans="1:33" x14ac:dyDescent="0.2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</row>
    <row r="859" spans="1:33" x14ac:dyDescent="0.2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</row>
    <row r="860" spans="1:33" x14ac:dyDescent="0.2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</row>
    <row r="861" spans="1:33" x14ac:dyDescent="0.2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</row>
    <row r="862" spans="1:33" x14ac:dyDescent="0.2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</row>
    <row r="863" spans="1:33" x14ac:dyDescent="0.2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</row>
    <row r="864" spans="1:33" x14ac:dyDescent="0.2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</row>
    <row r="865" spans="1:33" x14ac:dyDescent="0.2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</row>
    <row r="866" spans="1:33" x14ac:dyDescent="0.2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</row>
    <row r="867" spans="1:33" x14ac:dyDescent="0.2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</row>
    <row r="868" spans="1:33" x14ac:dyDescent="0.2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</row>
    <row r="869" spans="1:33" x14ac:dyDescent="0.2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</row>
    <row r="870" spans="1:33" x14ac:dyDescent="0.2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</row>
    <row r="871" spans="1:33" x14ac:dyDescent="0.2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</row>
    <row r="872" spans="1:33" x14ac:dyDescent="0.2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</row>
    <row r="873" spans="1:33" x14ac:dyDescent="0.2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</row>
    <row r="874" spans="1:33" x14ac:dyDescent="0.2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</row>
    <row r="875" spans="1:33" x14ac:dyDescent="0.2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</row>
    <row r="876" spans="1:33" x14ac:dyDescent="0.2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</row>
    <row r="877" spans="1:33" x14ac:dyDescent="0.2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</row>
    <row r="878" spans="1:33" x14ac:dyDescent="0.2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</row>
    <row r="879" spans="1:33" x14ac:dyDescent="0.2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</row>
    <row r="880" spans="1:33" x14ac:dyDescent="0.2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</row>
    <row r="881" spans="1:33" x14ac:dyDescent="0.2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</row>
    <row r="882" spans="1:33" x14ac:dyDescent="0.2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</row>
    <row r="883" spans="1:33" x14ac:dyDescent="0.2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</row>
    <row r="884" spans="1:33" x14ac:dyDescent="0.2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</row>
    <row r="885" spans="1:33" x14ac:dyDescent="0.2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</row>
    <row r="886" spans="1:33" x14ac:dyDescent="0.2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</row>
    <row r="887" spans="1:33" x14ac:dyDescent="0.2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</row>
    <row r="888" spans="1:33" x14ac:dyDescent="0.2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</row>
    <row r="889" spans="1:33" x14ac:dyDescent="0.2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</row>
    <row r="890" spans="1:33" x14ac:dyDescent="0.2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</row>
    <row r="891" spans="1:33" x14ac:dyDescent="0.2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</row>
    <row r="892" spans="1:33" x14ac:dyDescent="0.2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</row>
    <row r="893" spans="1:33" x14ac:dyDescent="0.2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</row>
    <row r="894" spans="1:33" x14ac:dyDescent="0.2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</row>
    <row r="895" spans="1:33" x14ac:dyDescent="0.2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</row>
    <row r="896" spans="1:33" x14ac:dyDescent="0.2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</row>
    <row r="897" spans="1:33" x14ac:dyDescent="0.2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</row>
    <row r="898" spans="1:33" x14ac:dyDescent="0.2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</row>
    <row r="899" spans="1:33" x14ac:dyDescent="0.2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</row>
    <row r="900" spans="1:33" x14ac:dyDescent="0.2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</row>
    <row r="901" spans="1:33" x14ac:dyDescent="0.2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</row>
    <row r="902" spans="1:33" x14ac:dyDescent="0.2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</row>
    <row r="903" spans="1:33" x14ac:dyDescent="0.2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</row>
    <row r="904" spans="1:33" x14ac:dyDescent="0.2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</row>
    <row r="905" spans="1:33" x14ac:dyDescent="0.2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</row>
    <row r="906" spans="1:33" x14ac:dyDescent="0.2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</row>
    <row r="907" spans="1:33" x14ac:dyDescent="0.2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</row>
    <row r="908" spans="1:33" x14ac:dyDescent="0.2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</row>
    <row r="909" spans="1:33" x14ac:dyDescent="0.2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</row>
    <row r="910" spans="1:33" x14ac:dyDescent="0.2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</row>
    <row r="911" spans="1:33" x14ac:dyDescent="0.2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</row>
    <row r="912" spans="1:33" x14ac:dyDescent="0.2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</row>
    <row r="913" spans="1:33" x14ac:dyDescent="0.2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</row>
    <row r="914" spans="1:33" x14ac:dyDescent="0.2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</row>
    <row r="915" spans="1:33" x14ac:dyDescent="0.2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</row>
    <row r="916" spans="1:33" x14ac:dyDescent="0.2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</row>
    <row r="917" spans="1:33" x14ac:dyDescent="0.2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</row>
    <row r="918" spans="1:33" x14ac:dyDescent="0.2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</row>
    <row r="919" spans="1:33" x14ac:dyDescent="0.2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</row>
    <row r="920" spans="1:33" x14ac:dyDescent="0.2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</row>
    <row r="921" spans="1:33" x14ac:dyDescent="0.2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</row>
    <row r="922" spans="1:33" x14ac:dyDescent="0.2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</row>
    <row r="923" spans="1:33" x14ac:dyDescent="0.2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</row>
    <row r="924" spans="1:33" x14ac:dyDescent="0.2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</row>
    <row r="925" spans="1:33" x14ac:dyDescent="0.2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</row>
    <row r="926" spans="1:33" x14ac:dyDescent="0.2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</row>
    <row r="927" spans="1:33" x14ac:dyDescent="0.2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</row>
    <row r="928" spans="1:33" x14ac:dyDescent="0.2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</row>
    <row r="929" spans="1:33" x14ac:dyDescent="0.2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</row>
    <row r="930" spans="1:33" x14ac:dyDescent="0.2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</row>
    <row r="931" spans="1:33" x14ac:dyDescent="0.2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</row>
    <row r="932" spans="1:33" x14ac:dyDescent="0.2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</row>
    <row r="933" spans="1:33" x14ac:dyDescent="0.2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</row>
    <row r="934" spans="1:33" x14ac:dyDescent="0.2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</row>
    <row r="935" spans="1:33" x14ac:dyDescent="0.2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</row>
    <row r="936" spans="1:33" x14ac:dyDescent="0.2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</row>
    <row r="937" spans="1:33" x14ac:dyDescent="0.2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</row>
    <row r="938" spans="1:33" x14ac:dyDescent="0.2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</row>
    <row r="939" spans="1:33" x14ac:dyDescent="0.2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</row>
    <row r="940" spans="1:33" x14ac:dyDescent="0.2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</row>
    <row r="941" spans="1:33" x14ac:dyDescent="0.2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</row>
    <row r="942" spans="1:33" x14ac:dyDescent="0.2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</row>
    <row r="943" spans="1:33" x14ac:dyDescent="0.2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</row>
    <row r="944" spans="1:33" x14ac:dyDescent="0.2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</row>
    <row r="945" spans="1:33" x14ac:dyDescent="0.2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</row>
    <row r="946" spans="1:33" x14ac:dyDescent="0.2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</row>
    <row r="947" spans="1:33" x14ac:dyDescent="0.2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</row>
    <row r="948" spans="1:33" x14ac:dyDescent="0.2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</row>
    <row r="949" spans="1:33" x14ac:dyDescent="0.2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</row>
    <row r="950" spans="1:33" x14ac:dyDescent="0.2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</row>
    <row r="951" spans="1:33" x14ac:dyDescent="0.2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</row>
    <row r="952" spans="1:33" x14ac:dyDescent="0.2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</row>
    <row r="953" spans="1:33" x14ac:dyDescent="0.2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</row>
    <row r="954" spans="1:33" x14ac:dyDescent="0.2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</row>
    <row r="955" spans="1:33" x14ac:dyDescent="0.2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</row>
    <row r="956" spans="1:33" x14ac:dyDescent="0.2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</row>
    <row r="957" spans="1:33" x14ac:dyDescent="0.2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</row>
    <row r="958" spans="1:33" x14ac:dyDescent="0.2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</row>
    <row r="959" spans="1:33" x14ac:dyDescent="0.2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</row>
    <row r="960" spans="1:33" x14ac:dyDescent="0.2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</row>
    <row r="961" spans="1:33" x14ac:dyDescent="0.2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</row>
    <row r="962" spans="1:33" x14ac:dyDescent="0.2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</row>
    <row r="963" spans="1:33" x14ac:dyDescent="0.2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</row>
    <row r="964" spans="1:33" x14ac:dyDescent="0.2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</row>
    <row r="965" spans="1:33" x14ac:dyDescent="0.2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</row>
    <row r="966" spans="1:33" x14ac:dyDescent="0.2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</row>
    <row r="967" spans="1:33" x14ac:dyDescent="0.2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</row>
    <row r="968" spans="1:33" x14ac:dyDescent="0.2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</row>
    <row r="969" spans="1:33" x14ac:dyDescent="0.2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</row>
    <row r="970" spans="1:33" x14ac:dyDescent="0.2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</row>
    <row r="971" spans="1:33" x14ac:dyDescent="0.2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</row>
    <row r="972" spans="1:33" x14ac:dyDescent="0.2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</row>
    <row r="973" spans="1:33" x14ac:dyDescent="0.2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</row>
    <row r="974" spans="1:33" x14ac:dyDescent="0.2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</row>
    <row r="975" spans="1:33" x14ac:dyDescent="0.2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</row>
    <row r="976" spans="1:33" x14ac:dyDescent="0.2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</row>
    <row r="977" spans="1:33" x14ac:dyDescent="0.2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</row>
    <row r="978" spans="1:33" x14ac:dyDescent="0.2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</row>
    <row r="979" spans="1:33" x14ac:dyDescent="0.2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</row>
    <row r="980" spans="1:33" x14ac:dyDescent="0.2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</row>
    <row r="981" spans="1:33" x14ac:dyDescent="0.2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</row>
    <row r="982" spans="1:33" x14ac:dyDescent="0.2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</row>
    <row r="983" spans="1:33" x14ac:dyDescent="0.2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</row>
    <row r="984" spans="1:33" x14ac:dyDescent="0.2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</row>
    <row r="985" spans="1:33" x14ac:dyDescent="0.2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</row>
    <row r="986" spans="1:33" x14ac:dyDescent="0.2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</row>
    <row r="987" spans="1:33" x14ac:dyDescent="0.2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</row>
    <row r="988" spans="1:33" x14ac:dyDescent="0.2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</row>
    <row r="989" spans="1:33" x14ac:dyDescent="0.2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</row>
    <row r="990" spans="1:33" x14ac:dyDescent="0.2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</row>
    <row r="991" spans="1:33" x14ac:dyDescent="0.2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</row>
    <row r="992" spans="1:33" x14ac:dyDescent="0.2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</row>
    <row r="993" spans="1:33" x14ac:dyDescent="0.2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</row>
    <row r="994" spans="1:33" x14ac:dyDescent="0.2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</row>
    <row r="995" spans="1:33" x14ac:dyDescent="0.2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</row>
    <row r="996" spans="1:33" x14ac:dyDescent="0.2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</row>
    <row r="997" spans="1:33" x14ac:dyDescent="0.2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</row>
    <row r="998" spans="1:33" x14ac:dyDescent="0.2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</row>
    <row r="999" spans="1:33" x14ac:dyDescent="0.2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</row>
    <row r="1000" spans="1:33" x14ac:dyDescent="0.2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</row>
    <row r="1001" spans="1:33" x14ac:dyDescent="0.2">
      <c r="A1001" s="79"/>
      <c r="B1001" s="79"/>
      <c r="C1001" s="79"/>
      <c r="D1001" s="79"/>
      <c r="E1001" s="79"/>
      <c r="F1001" s="79"/>
      <c r="G1001" s="79"/>
      <c r="H1001" s="79"/>
      <c r="I1001" s="79"/>
      <c r="J1001" s="79"/>
      <c r="K1001" s="79"/>
      <c r="L1001" s="79"/>
      <c r="M1001" s="79"/>
      <c r="N1001" s="79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</row>
    <row r="1002" spans="1:33" x14ac:dyDescent="0.2">
      <c r="A1002" s="79"/>
      <c r="B1002" s="79"/>
      <c r="C1002" s="79"/>
      <c r="D1002" s="79"/>
      <c r="E1002" s="79"/>
      <c r="F1002" s="79"/>
      <c r="G1002" s="79"/>
      <c r="H1002" s="79"/>
      <c r="I1002" s="79"/>
      <c r="J1002" s="79"/>
      <c r="K1002" s="79"/>
      <c r="L1002" s="79"/>
      <c r="M1002" s="79"/>
      <c r="N1002" s="79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</row>
    <row r="1003" spans="1:33" x14ac:dyDescent="0.2">
      <c r="A1003" s="79"/>
      <c r="B1003" s="79"/>
      <c r="C1003" s="79"/>
      <c r="D1003" s="79"/>
      <c r="E1003" s="79"/>
      <c r="F1003" s="79"/>
      <c r="G1003" s="79"/>
      <c r="H1003" s="79"/>
      <c r="I1003" s="79"/>
      <c r="J1003" s="79"/>
      <c r="K1003" s="79"/>
      <c r="L1003" s="79"/>
      <c r="M1003" s="79"/>
      <c r="N1003" s="79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</row>
    <row r="1004" spans="1:33" x14ac:dyDescent="0.2">
      <c r="A1004" s="79"/>
      <c r="B1004" s="79"/>
      <c r="C1004" s="79"/>
      <c r="D1004" s="79"/>
      <c r="E1004" s="79"/>
      <c r="F1004" s="79"/>
      <c r="G1004" s="79"/>
      <c r="H1004" s="79"/>
      <c r="I1004" s="79"/>
      <c r="J1004" s="79"/>
      <c r="K1004" s="79"/>
      <c r="L1004" s="79"/>
      <c r="M1004" s="79"/>
      <c r="N1004" s="79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</row>
    <row r="1005" spans="1:33" x14ac:dyDescent="0.2">
      <c r="A1005" s="79"/>
      <c r="B1005" s="79"/>
      <c r="C1005" s="79"/>
      <c r="D1005" s="79"/>
      <c r="E1005" s="79"/>
      <c r="F1005" s="79"/>
      <c r="G1005" s="79"/>
      <c r="H1005" s="79"/>
      <c r="I1005" s="79"/>
      <c r="J1005" s="79"/>
      <c r="K1005" s="79"/>
      <c r="L1005" s="79"/>
      <c r="M1005" s="79"/>
      <c r="N1005" s="79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</row>
    <row r="1006" spans="1:33" x14ac:dyDescent="0.2">
      <c r="A1006" s="79"/>
      <c r="B1006" s="79"/>
      <c r="C1006" s="79"/>
      <c r="D1006" s="79"/>
      <c r="E1006" s="79"/>
      <c r="F1006" s="79"/>
      <c r="G1006" s="79"/>
      <c r="H1006" s="79"/>
      <c r="I1006" s="79"/>
      <c r="J1006" s="79"/>
      <c r="K1006" s="79"/>
      <c r="L1006" s="79"/>
      <c r="M1006" s="79"/>
      <c r="N1006" s="79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</row>
    <row r="1007" spans="1:33" x14ac:dyDescent="0.2">
      <c r="A1007" s="79"/>
      <c r="B1007" s="79"/>
      <c r="C1007" s="79"/>
      <c r="D1007" s="79"/>
      <c r="E1007" s="79"/>
      <c r="F1007" s="79"/>
      <c r="G1007" s="79"/>
      <c r="H1007" s="79"/>
      <c r="I1007" s="79"/>
      <c r="J1007" s="79"/>
      <c r="K1007" s="79"/>
      <c r="L1007" s="79"/>
      <c r="M1007" s="79"/>
      <c r="N1007" s="79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</row>
    <row r="1008" spans="1:33" x14ac:dyDescent="0.2">
      <c r="A1008" s="79"/>
      <c r="B1008" s="79"/>
      <c r="C1008" s="79"/>
      <c r="D1008" s="79"/>
      <c r="E1008" s="79"/>
      <c r="F1008" s="79"/>
      <c r="G1008" s="79"/>
      <c r="H1008" s="79"/>
      <c r="I1008" s="79"/>
      <c r="J1008" s="79"/>
      <c r="K1008" s="79"/>
      <c r="L1008" s="79"/>
      <c r="M1008" s="79"/>
      <c r="N1008" s="79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</row>
    <row r="1009" spans="1:33" x14ac:dyDescent="0.2">
      <c r="A1009" s="79"/>
      <c r="B1009" s="79"/>
      <c r="C1009" s="79"/>
      <c r="D1009" s="79"/>
      <c r="E1009" s="79"/>
      <c r="F1009" s="79"/>
      <c r="G1009" s="79"/>
      <c r="H1009" s="79"/>
      <c r="I1009" s="79"/>
      <c r="J1009" s="79"/>
      <c r="K1009" s="79"/>
      <c r="L1009" s="79"/>
      <c r="M1009" s="79"/>
      <c r="N1009" s="79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</row>
    <row r="1010" spans="1:33" x14ac:dyDescent="0.2">
      <c r="A1010" s="79"/>
      <c r="B1010" s="79"/>
      <c r="C1010" s="79"/>
      <c r="D1010" s="79"/>
      <c r="E1010" s="79"/>
      <c r="F1010" s="79"/>
      <c r="G1010" s="79"/>
      <c r="H1010" s="79"/>
      <c r="I1010" s="79"/>
      <c r="J1010" s="79"/>
      <c r="K1010" s="79"/>
      <c r="L1010" s="79"/>
      <c r="M1010" s="79"/>
      <c r="N1010" s="79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</row>
    <row r="1011" spans="1:33" x14ac:dyDescent="0.2">
      <c r="A1011" s="79"/>
      <c r="B1011" s="79"/>
      <c r="C1011" s="79"/>
      <c r="D1011" s="79"/>
      <c r="E1011" s="79"/>
      <c r="F1011" s="79"/>
      <c r="G1011" s="79"/>
      <c r="H1011" s="79"/>
      <c r="I1011" s="79"/>
      <c r="J1011" s="79"/>
      <c r="K1011" s="79"/>
      <c r="L1011" s="79"/>
      <c r="M1011" s="79"/>
      <c r="N1011" s="79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</row>
    <row r="1012" spans="1:33" x14ac:dyDescent="0.2">
      <c r="A1012" s="79"/>
      <c r="B1012" s="79"/>
      <c r="C1012" s="79"/>
      <c r="D1012" s="79"/>
      <c r="E1012" s="79"/>
      <c r="F1012" s="79"/>
      <c r="G1012" s="79"/>
      <c r="H1012" s="79"/>
      <c r="I1012" s="79"/>
      <c r="J1012" s="79"/>
      <c r="K1012" s="79"/>
      <c r="L1012" s="79"/>
      <c r="M1012" s="79"/>
      <c r="N1012" s="79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</row>
    <row r="1013" spans="1:33" x14ac:dyDescent="0.2">
      <c r="A1013" s="79"/>
      <c r="B1013" s="79"/>
      <c r="C1013" s="79"/>
      <c r="D1013" s="79"/>
      <c r="E1013" s="79"/>
      <c r="F1013" s="79"/>
      <c r="G1013" s="79"/>
      <c r="H1013" s="79"/>
      <c r="I1013" s="79"/>
      <c r="J1013" s="79"/>
      <c r="K1013" s="79"/>
      <c r="L1013" s="79"/>
      <c r="M1013" s="79"/>
      <c r="N1013" s="79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</row>
    <row r="1014" spans="1:33" x14ac:dyDescent="0.2">
      <c r="A1014" s="79"/>
      <c r="B1014" s="79"/>
      <c r="C1014" s="79"/>
      <c r="D1014" s="79"/>
      <c r="E1014" s="79"/>
      <c r="F1014" s="79"/>
      <c r="G1014" s="79"/>
      <c r="H1014" s="79"/>
      <c r="I1014" s="79"/>
      <c r="J1014" s="79"/>
      <c r="K1014" s="79"/>
      <c r="L1014" s="79"/>
      <c r="M1014" s="79"/>
      <c r="N1014" s="79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</row>
    <row r="1015" spans="1:33" x14ac:dyDescent="0.2">
      <c r="A1015" s="79"/>
      <c r="B1015" s="79"/>
      <c r="C1015" s="79"/>
      <c r="D1015" s="79"/>
      <c r="E1015" s="79"/>
      <c r="F1015" s="79"/>
      <c r="G1015" s="79"/>
      <c r="H1015" s="79"/>
      <c r="I1015" s="79"/>
      <c r="J1015" s="79"/>
      <c r="K1015" s="79"/>
      <c r="L1015" s="79"/>
      <c r="M1015" s="79"/>
      <c r="N1015" s="79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</row>
    <row r="1016" spans="1:33" x14ac:dyDescent="0.2">
      <c r="A1016" s="79"/>
      <c r="B1016" s="79"/>
      <c r="C1016" s="79"/>
      <c r="D1016" s="79"/>
      <c r="E1016" s="79"/>
      <c r="F1016" s="79"/>
      <c r="G1016" s="79"/>
      <c r="H1016" s="79"/>
      <c r="I1016" s="79"/>
      <c r="J1016" s="79"/>
      <c r="K1016" s="79"/>
      <c r="L1016" s="79"/>
      <c r="M1016" s="79"/>
      <c r="N1016" s="79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</row>
    <row r="1017" spans="1:33" x14ac:dyDescent="0.2">
      <c r="A1017" s="79"/>
      <c r="B1017" s="79"/>
      <c r="C1017" s="79"/>
      <c r="D1017" s="79"/>
      <c r="E1017" s="79"/>
      <c r="F1017" s="79"/>
      <c r="G1017" s="79"/>
      <c r="H1017" s="79"/>
      <c r="I1017" s="79"/>
      <c r="J1017" s="79"/>
      <c r="K1017" s="79"/>
      <c r="L1017" s="79"/>
      <c r="M1017" s="79"/>
      <c r="N1017" s="79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</row>
    <row r="1018" spans="1:33" x14ac:dyDescent="0.2">
      <c r="A1018" s="79"/>
      <c r="B1018" s="79"/>
      <c r="C1018" s="79"/>
      <c r="D1018" s="79"/>
      <c r="E1018" s="79"/>
      <c r="F1018" s="79"/>
      <c r="G1018" s="79"/>
      <c r="H1018" s="79"/>
      <c r="I1018" s="79"/>
      <c r="J1018" s="79"/>
      <c r="K1018" s="79"/>
      <c r="L1018" s="79"/>
      <c r="M1018" s="79"/>
      <c r="N1018" s="79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</row>
    <row r="1019" spans="1:33" x14ac:dyDescent="0.2">
      <c r="A1019" s="79"/>
      <c r="B1019" s="79"/>
      <c r="C1019" s="79"/>
      <c r="D1019" s="79"/>
      <c r="E1019" s="79"/>
      <c r="F1019" s="79"/>
      <c r="G1019" s="79"/>
      <c r="H1019" s="79"/>
      <c r="I1019" s="79"/>
      <c r="J1019" s="79"/>
      <c r="K1019" s="79"/>
      <c r="L1019" s="79"/>
      <c r="M1019" s="79"/>
      <c r="N1019" s="79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</row>
    <row r="1020" spans="1:33" x14ac:dyDescent="0.2">
      <c r="A1020" s="79"/>
      <c r="B1020" s="79"/>
      <c r="C1020" s="79"/>
      <c r="D1020" s="79"/>
      <c r="E1020" s="79"/>
      <c r="F1020" s="79"/>
      <c r="G1020" s="79"/>
      <c r="H1020" s="79"/>
      <c r="I1020" s="79"/>
      <c r="J1020" s="79"/>
      <c r="K1020" s="79"/>
      <c r="L1020" s="79"/>
      <c r="M1020" s="79"/>
      <c r="N1020" s="79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</row>
    <row r="1021" spans="1:33" x14ac:dyDescent="0.2">
      <c r="A1021" s="79"/>
      <c r="B1021" s="79"/>
      <c r="C1021" s="79"/>
      <c r="D1021" s="79"/>
      <c r="E1021" s="79"/>
      <c r="F1021" s="79"/>
      <c r="G1021" s="79"/>
      <c r="H1021" s="79"/>
      <c r="I1021" s="79"/>
      <c r="J1021" s="79"/>
      <c r="K1021" s="79"/>
      <c r="L1021" s="79"/>
      <c r="M1021" s="79"/>
      <c r="N1021" s="79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</row>
    <row r="1022" spans="1:33" x14ac:dyDescent="0.2">
      <c r="A1022" s="79"/>
      <c r="B1022" s="79"/>
      <c r="C1022" s="79"/>
      <c r="D1022" s="79"/>
      <c r="E1022" s="79"/>
      <c r="F1022" s="79"/>
      <c r="G1022" s="79"/>
      <c r="H1022" s="79"/>
      <c r="I1022" s="79"/>
      <c r="J1022" s="79"/>
      <c r="K1022" s="79"/>
      <c r="L1022" s="79"/>
      <c r="M1022" s="79"/>
      <c r="N1022" s="79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</row>
    <row r="1023" spans="1:33" x14ac:dyDescent="0.2">
      <c r="A1023" s="79"/>
      <c r="B1023" s="79"/>
      <c r="C1023" s="79"/>
      <c r="D1023" s="79"/>
      <c r="E1023" s="79"/>
      <c r="F1023" s="79"/>
      <c r="G1023" s="79"/>
      <c r="H1023" s="79"/>
      <c r="I1023" s="79"/>
      <c r="J1023" s="79"/>
      <c r="K1023" s="79"/>
      <c r="L1023" s="79"/>
      <c r="M1023" s="79"/>
      <c r="N1023" s="79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</row>
    <row r="1024" spans="1:33" x14ac:dyDescent="0.2">
      <c r="A1024" s="79"/>
      <c r="B1024" s="79"/>
      <c r="C1024" s="79"/>
      <c r="D1024" s="79"/>
      <c r="E1024" s="79"/>
      <c r="F1024" s="79"/>
      <c r="G1024" s="79"/>
      <c r="H1024" s="79"/>
      <c r="I1024" s="79"/>
      <c r="J1024" s="79"/>
      <c r="K1024" s="79"/>
      <c r="L1024" s="79"/>
      <c r="M1024" s="79"/>
      <c r="N1024" s="79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</row>
    <row r="1025" spans="1:33" x14ac:dyDescent="0.2">
      <c r="A1025" s="79"/>
      <c r="B1025" s="79"/>
      <c r="C1025" s="79"/>
      <c r="D1025" s="79"/>
      <c r="E1025" s="79"/>
      <c r="F1025" s="79"/>
      <c r="G1025" s="79"/>
      <c r="H1025" s="79"/>
      <c r="I1025" s="79"/>
      <c r="J1025" s="79"/>
      <c r="K1025" s="79"/>
      <c r="L1025" s="79"/>
      <c r="M1025" s="79"/>
      <c r="N1025" s="79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</row>
    <row r="1026" spans="1:33" x14ac:dyDescent="0.2">
      <c r="A1026" s="79"/>
      <c r="B1026" s="79"/>
      <c r="C1026" s="79"/>
      <c r="D1026" s="79"/>
      <c r="E1026" s="79"/>
      <c r="F1026" s="79"/>
      <c r="G1026" s="79"/>
      <c r="H1026" s="79"/>
      <c r="I1026" s="79"/>
      <c r="J1026" s="79"/>
      <c r="K1026" s="79"/>
      <c r="L1026" s="79"/>
      <c r="M1026" s="79"/>
      <c r="N1026" s="79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</row>
    <row r="1027" spans="1:33" x14ac:dyDescent="0.2">
      <c r="A1027" s="79"/>
      <c r="B1027" s="79"/>
      <c r="C1027" s="79"/>
      <c r="D1027" s="79"/>
      <c r="E1027" s="79"/>
      <c r="F1027" s="79"/>
      <c r="G1027" s="79"/>
      <c r="H1027" s="79"/>
      <c r="I1027" s="79"/>
      <c r="J1027" s="79"/>
      <c r="K1027" s="79"/>
      <c r="L1027" s="79"/>
      <c r="M1027" s="79"/>
      <c r="N1027" s="79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</row>
    <row r="1028" spans="1:33" x14ac:dyDescent="0.2">
      <c r="A1028" s="79"/>
      <c r="B1028" s="79"/>
      <c r="C1028" s="79"/>
      <c r="D1028" s="79"/>
      <c r="E1028" s="79"/>
      <c r="F1028" s="79"/>
      <c r="G1028" s="79"/>
      <c r="H1028" s="79"/>
      <c r="I1028" s="79"/>
      <c r="J1028" s="79"/>
      <c r="K1028" s="79"/>
      <c r="L1028" s="79"/>
      <c r="M1028" s="79"/>
      <c r="N1028" s="79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</row>
    <row r="1029" spans="1:33" x14ac:dyDescent="0.2">
      <c r="A1029" s="79"/>
      <c r="B1029" s="79"/>
      <c r="C1029" s="79"/>
      <c r="D1029" s="79"/>
      <c r="E1029" s="79"/>
      <c r="F1029" s="79"/>
      <c r="G1029" s="79"/>
      <c r="H1029" s="79"/>
      <c r="I1029" s="79"/>
      <c r="J1029" s="79"/>
      <c r="K1029" s="79"/>
      <c r="L1029" s="79"/>
      <c r="M1029" s="79"/>
      <c r="N1029" s="79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</row>
    <row r="1030" spans="1:33" x14ac:dyDescent="0.2">
      <c r="A1030" s="79"/>
      <c r="B1030" s="79"/>
      <c r="C1030" s="79"/>
      <c r="D1030" s="79"/>
      <c r="E1030" s="79"/>
      <c r="F1030" s="79"/>
      <c r="G1030" s="79"/>
      <c r="H1030" s="79"/>
      <c r="I1030" s="79"/>
      <c r="J1030" s="79"/>
      <c r="K1030" s="79"/>
      <c r="L1030" s="79"/>
      <c r="M1030" s="79"/>
      <c r="N1030" s="79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</row>
    <row r="1031" spans="1:33" x14ac:dyDescent="0.2">
      <c r="A1031" s="79"/>
      <c r="B1031" s="79"/>
      <c r="C1031" s="79"/>
      <c r="D1031" s="79"/>
      <c r="E1031" s="79"/>
      <c r="F1031" s="79"/>
      <c r="G1031" s="79"/>
      <c r="H1031" s="79"/>
      <c r="I1031" s="79"/>
      <c r="J1031" s="79"/>
      <c r="K1031" s="79"/>
      <c r="L1031" s="79"/>
      <c r="M1031" s="79"/>
      <c r="N1031" s="79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</row>
    <row r="1032" spans="1:33" x14ac:dyDescent="0.2">
      <c r="A1032" s="79"/>
      <c r="B1032" s="79"/>
      <c r="C1032" s="79"/>
      <c r="D1032" s="79"/>
      <c r="E1032" s="79"/>
      <c r="F1032" s="79"/>
      <c r="G1032" s="79"/>
      <c r="H1032" s="79"/>
      <c r="I1032" s="79"/>
      <c r="J1032" s="79"/>
      <c r="K1032" s="79"/>
      <c r="L1032" s="79"/>
      <c r="M1032" s="79"/>
      <c r="N1032" s="79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</row>
    <row r="1033" spans="1:33" x14ac:dyDescent="0.2">
      <c r="A1033" s="79"/>
      <c r="B1033" s="79"/>
      <c r="C1033" s="79"/>
      <c r="D1033" s="79"/>
      <c r="E1033" s="79"/>
      <c r="F1033" s="79"/>
      <c r="G1033" s="79"/>
      <c r="H1033" s="79"/>
      <c r="I1033" s="79"/>
      <c r="J1033" s="79"/>
      <c r="K1033" s="79"/>
      <c r="L1033" s="79"/>
      <c r="M1033" s="79"/>
      <c r="N1033" s="79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</row>
    <row r="1034" spans="1:33" x14ac:dyDescent="0.2">
      <c r="A1034" s="79"/>
      <c r="B1034" s="79"/>
      <c r="C1034" s="79"/>
      <c r="D1034" s="79"/>
      <c r="E1034" s="79"/>
      <c r="F1034" s="79"/>
      <c r="G1034" s="79"/>
      <c r="H1034" s="79"/>
      <c r="I1034" s="79"/>
      <c r="J1034" s="79"/>
      <c r="K1034" s="79"/>
      <c r="L1034" s="79"/>
      <c r="M1034" s="79"/>
      <c r="N1034" s="79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</row>
    <row r="1035" spans="1:33" x14ac:dyDescent="0.2">
      <c r="A1035" s="79"/>
      <c r="B1035" s="79"/>
      <c r="C1035" s="79"/>
      <c r="D1035" s="79"/>
      <c r="E1035" s="79"/>
      <c r="F1035" s="79"/>
      <c r="G1035" s="79"/>
      <c r="H1035" s="79"/>
      <c r="I1035" s="79"/>
      <c r="J1035" s="79"/>
      <c r="K1035" s="79"/>
      <c r="L1035" s="79"/>
      <c r="M1035" s="79"/>
      <c r="N1035" s="79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</row>
    <row r="1036" spans="1:33" x14ac:dyDescent="0.2">
      <c r="A1036" s="79"/>
      <c r="B1036" s="79"/>
      <c r="C1036" s="79"/>
      <c r="D1036" s="79"/>
      <c r="E1036" s="79"/>
      <c r="F1036" s="79"/>
      <c r="G1036" s="79"/>
      <c r="H1036" s="79"/>
      <c r="I1036" s="79"/>
      <c r="J1036" s="79"/>
      <c r="K1036" s="79"/>
      <c r="L1036" s="79"/>
      <c r="M1036" s="79"/>
      <c r="N1036" s="79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</row>
    <row r="1037" spans="1:33" x14ac:dyDescent="0.2">
      <c r="A1037" s="79"/>
      <c r="B1037" s="79"/>
      <c r="C1037" s="79"/>
      <c r="D1037" s="79"/>
      <c r="E1037" s="79"/>
      <c r="F1037" s="79"/>
      <c r="G1037" s="79"/>
      <c r="H1037" s="79"/>
      <c r="I1037" s="79"/>
      <c r="J1037" s="79"/>
      <c r="K1037" s="79"/>
      <c r="L1037" s="79"/>
      <c r="M1037" s="79"/>
      <c r="N1037" s="79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</row>
    <row r="1038" spans="1:33" x14ac:dyDescent="0.2">
      <c r="A1038" s="79"/>
      <c r="B1038" s="79"/>
      <c r="C1038" s="79"/>
      <c r="D1038" s="79"/>
      <c r="E1038" s="79"/>
      <c r="F1038" s="79"/>
      <c r="G1038" s="79"/>
      <c r="H1038" s="79"/>
      <c r="I1038" s="79"/>
      <c r="J1038" s="79"/>
      <c r="K1038" s="79"/>
      <c r="L1038" s="79"/>
      <c r="M1038" s="79"/>
      <c r="N1038" s="79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</row>
    <row r="1039" spans="1:33" x14ac:dyDescent="0.2">
      <c r="A1039" s="79"/>
      <c r="B1039" s="79"/>
      <c r="C1039" s="79"/>
      <c r="D1039" s="79"/>
      <c r="E1039" s="79"/>
      <c r="F1039" s="79"/>
      <c r="G1039" s="79"/>
      <c r="H1039" s="79"/>
      <c r="I1039" s="79"/>
      <c r="J1039" s="79"/>
      <c r="K1039" s="79"/>
      <c r="L1039" s="79"/>
      <c r="M1039" s="79"/>
      <c r="N1039" s="79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</row>
    <row r="1040" spans="1:33" x14ac:dyDescent="0.2">
      <c r="A1040" s="79"/>
      <c r="B1040" s="79"/>
      <c r="C1040" s="79"/>
      <c r="D1040" s="79"/>
      <c r="E1040" s="79"/>
      <c r="F1040" s="79"/>
      <c r="G1040" s="79"/>
      <c r="H1040" s="79"/>
      <c r="I1040" s="79"/>
      <c r="J1040" s="79"/>
      <c r="K1040" s="79"/>
      <c r="L1040" s="79"/>
      <c r="M1040" s="79"/>
      <c r="N1040" s="79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</row>
    <row r="1041" spans="1:33" x14ac:dyDescent="0.2">
      <c r="A1041" s="79"/>
      <c r="B1041" s="79"/>
      <c r="C1041" s="79"/>
      <c r="D1041" s="79"/>
      <c r="E1041" s="79"/>
      <c r="F1041" s="79"/>
      <c r="G1041" s="79"/>
      <c r="H1041" s="79"/>
      <c r="I1041" s="79"/>
      <c r="J1041" s="79"/>
      <c r="K1041" s="79"/>
      <c r="L1041" s="79"/>
      <c r="M1041" s="79"/>
      <c r="N1041" s="79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</row>
    <row r="1042" spans="1:33" x14ac:dyDescent="0.2">
      <c r="A1042" s="79"/>
      <c r="B1042" s="79"/>
      <c r="C1042" s="79"/>
      <c r="D1042" s="79"/>
      <c r="E1042" s="79"/>
      <c r="F1042" s="79"/>
      <c r="G1042" s="79"/>
      <c r="H1042" s="79"/>
      <c r="I1042" s="79"/>
      <c r="J1042" s="79"/>
      <c r="K1042" s="79"/>
      <c r="L1042" s="79"/>
      <c r="M1042" s="79"/>
      <c r="N1042" s="79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</row>
    <row r="1043" spans="1:33" x14ac:dyDescent="0.2">
      <c r="A1043" s="79"/>
      <c r="B1043" s="79"/>
      <c r="C1043" s="79"/>
      <c r="D1043" s="79"/>
      <c r="E1043" s="79"/>
      <c r="F1043" s="79"/>
      <c r="G1043" s="79"/>
      <c r="H1043" s="79"/>
      <c r="I1043" s="79"/>
      <c r="J1043" s="79"/>
      <c r="K1043" s="79"/>
      <c r="L1043" s="79"/>
      <c r="M1043" s="79"/>
      <c r="N1043" s="79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</row>
    <row r="1044" spans="1:33" x14ac:dyDescent="0.2">
      <c r="A1044" s="79"/>
      <c r="B1044" s="79"/>
      <c r="C1044" s="79"/>
      <c r="D1044" s="79"/>
      <c r="E1044" s="79"/>
      <c r="F1044" s="79"/>
      <c r="G1044" s="79"/>
      <c r="H1044" s="79"/>
      <c r="I1044" s="79"/>
      <c r="J1044" s="79"/>
      <c r="K1044" s="79"/>
      <c r="L1044" s="79"/>
      <c r="M1044" s="79"/>
      <c r="N1044" s="79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</row>
    <row r="1045" spans="1:33" x14ac:dyDescent="0.2">
      <c r="A1045" s="79"/>
      <c r="B1045" s="79"/>
      <c r="C1045" s="79"/>
      <c r="D1045" s="79"/>
      <c r="E1045" s="79"/>
      <c r="F1045" s="79"/>
      <c r="G1045" s="79"/>
      <c r="H1045" s="79"/>
      <c r="I1045" s="79"/>
      <c r="J1045" s="79"/>
      <c r="K1045" s="79"/>
      <c r="L1045" s="79"/>
      <c r="M1045" s="79"/>
      <c r="N1045" s="79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</row>
    <row r="1046" spans="1:33" x14ac:dyDescent="0.2">
      <c r="A1046" s="79"/>
      <c r="B1046" s="79"/>
      <c r="C1046" s="79"/>
      <c r="D1046" s="79"/>
      <c r="E1046" s="79"/>
      <c r="F1046" s="79"/>
      <c r="G1046" s="79"/>
      <c r="H1046" s="79"/>
      <c r="I1046" s="79"/>
      <c r="J1046" s="79"/>
      <c r="K1046" s="79"/>
      <c r="L1046" s="79"/>
      <c r="M1046" s="79"/>
      <c r="N1046" s="79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</row>
    <row r="1047" spans="1:33" x14ac:dyDescent="0.2">
      <c r="A1047" s="79"/>
      <c r="B1047" s="79"/>
      <c r="C1047" s="79"/>
      <c r="D1047" s="79"/>
      <c r="E1047" s="79"/>
      <c r="F1047" s="79"/>
      <c r="G1047" s="79"/>
      <c r="H1047" s="79"/>
      <c r="I1047" s="79"/>
      <c r="J1047" s="79"/>
      <c r="K1047" s="79"/>
      <c r="L1047" s="79"/>
      <c r="M1047" s="79"/>
      <c r="N1047" s="79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</row>
    <row r="1048" spans="1:33" x14ac:dyDescent="0.2">
      <c r="A1048" s="79"/>
      <c r="B1048" s="79"/>
      <c r="C1048" s="79"/>
      <c r="D1048" s="79"/>
      <c r="E1048" s="79"/>
      <c r="F1048" s="79"/>
      <c r="G1048" s="79"/>
      <c r="H1048" s="79"/>
      <c r="I1048" s="79"/>
      <c r="J1048" s="79"/>
      <c r="K1048" s="79"/>
      <c r="L1048" s="79"/>
      <c r="M1048" s="79"/>
      <c r="N1048" s="79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</row>
    <row r="1049" spans="1:33" x14ac:dyDescent="0.2">
      <c r="A1049" s="79"/>
      <c r="B1049" s="79"/>
      <c r="C1049" s="79"/>
      <c r="D1049" s="79"/>
      <c r="E1049" s="79"/>
      <c r="F1049" s="79"/>
      <c r="G1049" s="79"/>
      <c r="H1049" s="79"/>
      <c r="I1049" s="79"/>
      <c r="J1049" s="79"/>
      <c r="K1049" s="79"/>
      <c r="L1049" s="79"/>
      <c r="M1049" s="79"/>
      <c r="N1049" s="79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</row>
    <row r="1050" spans="1:33" x14ac:dyDescent="0.2">
      <c r="A1050" s="79"/>
      <c r="B1050" s="79"/>
      <c r="C1050" s="79"/>
      <c r="D1050" s="79"/>
      <c r="E1050" s="79"/>
      <c r="F1050" s="79"/>
      <c r="G1050" s="79"/>
      <c r="H1050" s="79"/>
      <c r="I1050" s="79"/>
      <c r="J1050" s="79"/>
      <c r="K1050" s="79"/>
      <c r="L1050" s="79"/>
      <c r="M1050" s="79"/>
      <c r="N1050" s="79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</row>
    <row r="1051" spans="1:33" x14ac:dyDescent="0.2">
      <c r="A1051" s="79"/>
      <c r="B1051" s="79"/>
      <c r="C1051" s="79"/>
      <c r="D1051" s="79"/>
      <c r="E1051" s="79"/>
      <c r="F1051" s="79"/>
      <c r="G1051" s="79"/>
      <c r="H1051" s="79"/>
      <c r="I1051" s="79"/>
      <c r="J1051" s="79"/>
      <c r="K1051" s="79"/>
      <c r="L1051" s="79"/>
      <c r="M1051" s="79"/>
      <c r="N1051" s="79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</row>
    <row r="1052" spans="1:33" x14ac:dyDescent="0.2">
      <c r="A1052" s="79"/>
      <c r="B1052" s="79"/>
      <c r="C1052" s="79"/>
      <c r="D1052" s="79"/>
      <c r="E1052" s="79"/>
      <c r="F1052" s="79"/>
      <c r="G1052" s="79"/>
      <c r="H1052" s="79"/>
      <c r="I1052" s="79"/>
      <c r="J1052" s="79"/>
      <c r="K1052" s="79"/>
      <c r="L1052" s="79"/>
      <c r="M1052" s="79"/>
      <c r="N1052" s="79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</row>
    <row r="1053" spans="1:33" x14ac:dyDescent="0.2">
      <c r="A1053" s="79"/>
      <c r="B1053" s="79"/>
      <c r="C1053" s="79"/>
      <c r="D1053" s="79"/>
      <c r="E1053" s="79"/>
      <c r="F1053" s="79"/>
      <c r="G1053" s="79"/>
      <c r="H1053" s="79"/>
      <c r="I1053" s="79"/>
      <c r="J1053" s="79"/>
      <c r="K1053" s="79"/>
      <c r="L1053" s="79"/>
      <c r="M1053" s="79"/>
      <c r="N1053" s="79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</row>
    <row r="1054" spans="1:33" x14ac:dyDescent="0.2">
      <c r="A1054" s="79"/>
      <c r="B1054" s="79"/>
      <c r="C1054" s="79"/>
      <c r="D1054" s="79"/>
      <c r="E1054" s="79"/>
      <c r="F1054" s="79"/>
      <c r="G1054" s="79"/>
      <c r="H1054" s="79"/>
      <c r="I1054" s="79"/>
      <c r="J1054" s="79"/>
      <c r="K1054" s="79"/>
      <c r="L1054" s="79"/>
      <c r="M1054" s="79"/>
      <c r="N1054" s="79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</row>
    <row r="1055" spans="1:33" x14ac:dyDescent="0.2">
      <c r="A1055" s="79"/>
      <c r="B1055" s="79"/>
      <c r="C1055" s="79"/>
      <c r="D1055" s="79"/>
      <c r="E1055" s="79"/>
      <c r="F1055" s="79"/>
      <c r="G1055" s="79"/>
      <c r="H1055" s="79"/>
      <c r="I1055" s="79"/>
      <c r="J1055" s="79"/>
      <c r="K1055" s="79"/>
      <c r="L1055" s="79"/>
      <c r="M1055" s="79"/>
      <c r="N1055" s="79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</row>
    <row r="1056" spans="1:33" x14ac:dyDescent="0.2">
      <c r="A1056" s="79"/>
      <c r="B1056" s="79"/>
      <c r="C1056" s="79"/>
      <c r="D1056" s="79"/>
      <c r="E1056" s="79"/>
      <c r="F1056" s="79"/>
      <c r="G1056" s="79"/>
      <c r="H1056" s="79"/>
      <c r="I1056" s="79"/>
      <c r="J1056" s="79"/>
      <c r="K1056" s="79"/>
      <c r="L1056" s="79"/>
      <c r="M1056" s="79"/>
      <c r="N1056" s="79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</row>
    <row r="1057" spans="1:33" x14ac:dyDescent="0.2">
      <c r="A1057" s="79"/>
      <c r="B1057" s="79"/>
      <c r="C1057" s="79"/>
      <c r="D1057" s="79"/>
      <c r="E1057" s="79"/>
      <c r="F1057" s="79"/>
      <c r="G1057" s="79"/>
      <c r="H1057" s="79"/>
      <c r="I1057" s="79"/>
      <c r="J1057" s="79"/>
      <c r="K1057" s="79"/>
      <c r="L1057" s="79"/>
      <c r="M1057" s="79"/>
      <c r="N1057" s="79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</row>
    <row r="1058" spans="1:33" x14ac:dyDescent="0.2">
      <c r="A1058" s="79"/>
      <c r="B1058" s="79"/>
      <c r="C1058" s="79"/>
      <c r="D1058" s="79"/>
      <c r="E1058" s="79"/>
      <c r="F1058" s="79"/>
      <c r="G1058" s="79"/>
      <c r="H1058" s="79"/>
      <c r="I1058" s="79"/>
      <c r="J1058" s="79"/>
      <c r="K1058" s="79"/>
      <c r="L1058" s="79"/>
      <c r="M1058" s="79"/>
      <c r="N1058" s="79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</row>
    <row r="1059" spans="1:33" x14ac:dyDescent="0.2">
      <c r="A1059" s="79"/>
      <c r="B1059" s="79"/>
      <c r="C1059" s="79"/>
      <c r="D1059" s="79"/>
      <c r="E1059" s="79"/>
      <c r="F1059" s="79"/>
      <c r="G1059" s="79"/>
      <c r="H1059" s="79"/>
      <c r="I1059" s="79"/>
      <c r="J1059" s="79"/>
      <c r="K1059" s="79"/>
      <c r="L1059" s="79"/>
      <c r="M1059" s="79"/>
      <c r="N1059" s="79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</row>
    <row r="1060" spans="1:33" x14ac:dyDescent="0.2">
      <c r="A1060" s="79"/>
      <c r="B1060" s="79"/>
      <c r="C1060" s="79"/>
      <c r="D1060" s="79"/>
      <c r="E1060" s="79"/>
      <c r="F1060" s="79"/>
      <c r="G1060" s="79"/>
      <c r="H1060" s="79"/>
      <c r="I1060" s="79"/>
      <c r="J1060" s="79"/>
      <c r="K1060" s="79"/>
      <c r="L1060" s="79"/>
      <c r="M1060" s="79"/>
      <c r="N1060" s="79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</row>
    <row r="1061" spans="1:33" x14ac:dyDescent="0.2">
      <c r="A1061" s="79"/>
      <c r="B1061" s="79"/>
      <c r="C1061" s="79"/>
      <c r="D1061" s="79"/>
      <c r="E1061" s="79"/>
      <c r="F1061" s="79"/>
      <c r="G1061" s="79"/>
      <c r="H1061" s="79"/>
      <c r="I1061" s="79"/>
      <c r="J1061" s="79"/>
      <c r="K1061" s="79"/>
      <c r="L1061" s="79"/>
      <c r="M1061" s="79"/>
      <c r="N1061" s="79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</row>
    <row r="1062" spans="1:33" x14ac:dyDescent="0.2">
      <c r="A1062" s="79"/>
      <c r="B1062" s="79"/>
      <c r="C1062" s="79"/>
      <c r="D1062" s="79"/>
      <c r="E1062" s="79"/>
      <c r="F1062" s="79"/>
      <c r="G1062" s="79"/>
      <c r="H1062" s="79"/>
      <c r="I1062" s="79"/>
      <c r="J1062" s="79"/>
      <c r="K1062" s="79"/>
      <c r="L1062" s="79"/>
      <c r="M1062" s="79"/>
      <c r="N1062" s="79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</row>
    <row r="1063" spans="1:33" x14ac:dyDescent="0.2">
      <c r="A1063" s="79"/>
      <c r="B1063" s="79"/>
      <c r="C1063" s="79"/>
      <c r="D1063" s="79"/>
      <c r="E1063" s="79"/>
      <c r="F1063" s="79"/>
      <c r="G1063" s="79"/>
      <c r="H1063" s="79"/>
      <c r="I1063" s="79"/>
      <c r="J1063" s="79"/>
      <c r="K1063" s="79"/>
      <c r="L1063" s="79"/>
      <c r="M1063" s="79"/>
      <c r="N1063" s="79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</row>
    <row r="1064" spans="1:33" x14ac:dyDescent="0.2">
      <c r="A1064" s="79"/>
      <c r="B1064" s="79"/>
      <c r="C1064" s="79"/>
      <c r="D1064" s="79"/>
      <c r="E1064" s="79"/>
      <c r="F1064" s="79"/>
      <c r="G1064" s="79"/>
      <c r="H1064" s="79"/>
      <c r="I1064" s="79"/>
      <c r="J1064" s="79"/>
      <c r="K1064" s="79"/>
      <c r="L1064" s="79"/>
      <c r="M1064" s="79"/>
      <c r="N1064" s="79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</row>
    <row r="1065" spans="1:33" x14ac:dyDescent="0.2">
      <c r="A1065" s="79"/>
      <c r="B1065" s="79"/>
      <c r="C1065" s="79"/>
      <c r="D1065" s="79"/>
      <c r="E1065" s="79"/>
      <c r="F1065" s="79"/>
      <c r="G1065" s="79"/>
      <c r="H1065" s="79"/>
      <c r="I1065" s="79"/>
      <c r="J1065" s="79"/>
      <c r="K1065" s="79"/>
      <c r="L1065" s="79"/>
      <c r="M1065" s="79"/>
      <c r="N1065" s="79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</row>
    <row r="1066" spans="1:33" x14ac:dyDescent="0.2">
      <c r="A1066" s="79"/>
      <c r="B1066" s="79"/>
      <c r="C1066" s="79"/>
      <c r="D1066" s="79"/>
      <c r="E1066" s="79"/>
      <c r="F1066" s="79"/>
      <c r="G1066" s="79"/>
      <c r="H1066" s="79"/>
      <c r="I1066" s="79"/>
      <c r="J1066" s="79"/>
      <c r="K1066" s="79"/>
      <c r="L1066" s="79"/>
      <c r="M1066" s="79"/>
      <c r="N1066" s="79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</row>
    <row r="1067" spans="1:33" x14ac:dyDescent="0.2">
      <c r="A1067" s="79"/>
      <c r="B1067" s="79"/>
      <c r="C1067" s="79"/>
      <c r="D1067" s="79"/>
      <c r="E1067" s="79"/>
      <c r="F1067" s="79"/>
      <c r="G1067" s="79"/>
      <c r="H1067" s="79"/>
      <c r="I1067" s="79"/>
      <c r="J1067" s="79"/>
      <c r="K1067" s="79"/>
      <c r="L1067" s="79"/>
      <c r="M1067" s="79"/>
      <c r="N1067" s="79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</row>
    <row r="1068" spans="1:33" x14ac:dyDescent="0.2">
      <c r="A1068" s="79"/>
      <c r="B1068" s="79"/>
      <c r="C1068" s="79"/>
      <c r="D1068" s="79"/>
      <c r="E1068" s="79"/>
      <c r="F1068" s="79"/>
      <c r="G1068" s="79"/>
      <c r="H1068" s="79"/>
      <c r="I1068" s="79"/>
      <c r="J1068" s="79"/>
      <c r="K1068" s="79"/>
      <c r="L1068" s="79"/>
      <c r="M1068" s="79"/>
      <c r="N1068" s="79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</row>
    <row r="1069" spans="1:33" x14ac:dyDescent="0.2">
      <c r="A1069" s="79"/>
      <c r="B1069" s="79"/>
      <c r="C1069" s="79"/>
      <c r="D1069" s="79"/>
      <c r="E1069" s="79"/>
      <c r="F1069" s="79"/>
      <c r="G1069" s="79"/>
      <c r="H1069" s="79"/>
      <c r="I1069" s="79"/>
      <c r="J1069" s="79"/>
      <c r="K1069" s="79"/>
      <c r="L1069" s="79"/>
      <c r="M1069" s="79"/>
      <c r="N1069" s="79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</row>
    <row r="1070" spans="1:33" x14ac:dyDescent="0.2">
      <c r="A1070" s="79"/>
      <c r="B1070" s="79"/>
      <c r="C1070" s="79"/>
      <c r="D1070" s="79"/>
      <c r="E1070" s="79"/>
      <c r="F1070" s="79"/>
      <c r="G1070" s="79"/>
      <c r="H1070" s="79"/>
      <c r="I1070" s="79"/>
      <c r="J1070" s="79"/>
      <c r="K1070" s="79"/>
      <c r="L1070" s="79"/>
      <c r="M1070" s="79"/>
      <c r="N1070" s="79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</row>
    <row r="1071" spans="1:33" x14ac:dyDescent="0.2">
      <c r="A1071" s="79"/>
      <c r="B1071" s="79"/>
      <c r="C1071" s="79"/>
      <c r="D1071" s="79"/>
      <c r="E1071" s="79"/>
      <c r="F1071" s="79"/>
      <c r="G1071" s="79"/>
      <c r="H1071" s="79"/>
      <c r="I1071" s="79"/>
      <c r="J1071" s="79"/>
      <c r="K1071" s="79"/>
      <c r="L1071" s="79"/>
      <c r="M1071" s="79"/>
      <c r="N1071" s="79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</row>
    <row r="1072" spans="1:33" x14ac:dyDescent="0.2">
      <c r="A1072" s="79"/>
      <c r="B1072" s="79"/>
      <c r="C1072" s="79"/>
      <c r="D1072" s="79"/>
      <c r="E1072" s="79"/>
      <c r="F1072" s="79"/>
      <c r="G1072" s="79"/>
      <c r="H1072" s="79"/>
      <c r="I1072" s="79"/>
      <c r="J1072" s="79"/>
      <c r="K1072" s="79"/>
      <c r="L1072" s="79"/>
      <c r="M1072" s="79"/>
      <c r="N1072" s="79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</row>
    <row r="1073" spans="1:33" x14ac:dyDescent="0.2">
      <c r="A1073" s="79"/>
      <c r="B1073" s="79"/>
      <c r="C1073" s="79"/>
      <c r="D1073" s="79"/>
      <c r="E1073" s="79"/>
      <c r="F1073" s="79"/>
      <c r="G1073" s="79"/>
      <c r="H1073" s="79"/>
      <c r="I1073" s="79"/>
      <c r="J1073" s="79"/>
      <c r="K1073" s="79"/>
      <c r="L1073" s="79"/>
      <c r="M1073" s="79"/>
      <c r="N1073" s="79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</row>
    <row r="1074" spans="1:33" x14ac:dyDescent="0.2">
      <c r="A1074" s="79"/>
      <c r="B1074" s="79"/>
      <c r="C1074" s="79"/>
      <c r="D1074" s="79"/>
      <c r="E1074" s="79"/>
      <c r="F1074" s="79"/>
      <c r="G1074" s="79"/>
      <c r="H1074" s="79"/>
      <c r="I1074" s="79"/>
      <c r="J1074" s="79"/>
      <c r="K1074" s="79"/>
      <c r="L1074" s="79"/>
      <c r="M1074" s="79"/>
      <c r="N1074" s="79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</row>
    <row r="1075" spans="1:33" x14ac:dyDescent="0.2">
      <c r="A1075" s="79"/>
      <c r="B1075" s="79"/>
      <c r="C1075" s="79"/>
      <c r="D1075" s="79"/>
      <c r="E1075" s="79"/>
      <c r="F1075" s="79"/>
      <c r="G1075" s="79"/>
      <c r="H1075" s="79"/>
      <c r="I1075" s="79"/>
      <c r="J1075" s="79"/>
      <c r="K1075" s="79"/>
      <c r="L1075" s="79"/>
      <c r="M1075" s="79"/>
      <c r="N1075" s="79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</row>
    <row r="1076" spans="1:33" x14ac:dyDescent="0.2">
      <c r="A1076" s="79"/>
      <c r="B1076" s="79"/>
      <c r="C1076" s="79"/>
      <c r="D1076" s="79"/>
      <c r="E1076" s="79"/>
      <c r="F1076" s="79"/>
      <c r="G1076" s="79"/>
      <c r="H1076" s="79"/>
      <c r="I1076" s="79"/>
      <c r="J1076" s="79"/>
      <c r="K1076" s="79"/>
      <c r="L1076" s="79"/>
      <c r="M1076" s="79"/>
      <c r="N1076" s="79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</row>
    <row r="1077" spans="1:33" x14ac:dyDescent="0.2">
      <c r="A1077" s="79"/>
      <c r="B1077" s="79"/>
      <c r="C1077" s="79"/>
      <c r="D1077" s="79"/>
      <c r="E1077" s="79"/>
      <c r="F1077" s="79"/>
      <c r="G1077" s="79"/>
      <c r="H1077" s="79"/>
      <c r="I1077" s="79"/>
      <c r="J1077" s="79"/>
      <c r="K1077" s="79"/>
      <c r="L1077" s="79"/>
      <c r="M1077" s="79"/>
      <c r="N1077" s="79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</row>
    <row r="1078" spans="1:33" x14ac:dyDescent="0.2">
      <c r="A1078" s="79"/>
      <c r="B1078" s="79"/>
      <c r="C1078" s="79"/>
      <c r="D1078" s="79"/>
      <c r="E1078" s="79"/>
      <c r="F1078" s="79"/>
      <c r="G1078" s="79"/>
      <c r="H1078" s="79"/>
      <c r="I1078" s="79"/>
      <c r="J1078" s="79"/>
      <c r="K1078" s="79"/>
      <c r="L1078" s="79"/>
      <c r="M1078" s="79"/>
      <c r="N1078" s="79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</row>
    <row r="1079" spans="1:33" x14ac:dyDescent="0.2">
      <c r="A1079" s="79"/>
      <c r="B1079" s="79"/>
      <c r="C1079" s="79"/>
      <c r="D1079" s="79"/>
      <c r="E1079" s="79"/>
      <c r="F1079" s="79"/>
      <c r="G1079" s="79"/>
      <c r="H1079" s="79"/>
      <c r="I1079" s="79"/>
      <c r="J1079" s="79"/>
      <c r="K1079" s="79"/>
      <c r="L1079" s="79"/>
      <c r="M1079" s="79"/>
      <c r="N1079" s="79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</row>
    <row r="1080" spans="1:33" x14ac:dyDescent="0.2">
      <c r="A1080" s="79"/>
      <c r="B1080" s="79"/>
      <c r="C1080" s="79"/>
      <c r="D1080" s="79"/>
      <c r="E1080" s="79"/>
      <c r="F1080" s="79"/>
      <c r="G1080" s="79"/>
      <c r="H1080" s="79"/>
      <c r="I1080" s="79"/>
      <c r="J1080" s="79"/>
      <c r="K1080" s="79"/>
      <c r="L1080" s="79"/>
      <c r="M1080" s="79"/>
      <c r="N1080" s="79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</row>
    <row r="1081" spans="1:33" x14ac:dyDescent="0.2">
      <c r="A1081" s="79"/>
      <c r="B1081" s="79"/>
      <c r="C1081" s="79"/>
      <c r="D1081" s="79"/>
      <c r="E1081" s="79"/>
      <c r="F1081" s="79"/>
      <c r="G1081" s="79"/>
      <c r="H1081" s="79"/>
      <c r="I1081" s="79"/>
      <c r="J1081" s="79"/>
      <c r="K1081" s="79"/>
      <c r="L1081" s="79"/>
      <c r="M1081" s="79"/>
      <c r="N1081" s="79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</row>
    <row r="1082" spans="1:33" x14ac:dyDescent="0.2">
      <c r="A1082" s="79"/>
      <c r="B1082" s="79"/>
      <c r="C1082" s="79"/>
      <c r="D1082" s="79"/>
      <c r="E1082" s="79"/>
      <c r="F1082" s="79"/>
      <c r="G1082" s="79"/>
      <c r="H1082" s="79"/>
      <c r="I1082" s="79"/>
      <c r="J1082" s="79"/>
      <c r="K1082" s="79"/>
      <c r="L1082" s="79"/>
      <c r="M1082" s="79"/>
      <c r="N1082" s="79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</row>
    <row r="1083" spans="1:33" x14ac:dyDescent="0.2">
      <c r="A1083" s="79"/>
      <c r="B1083" s="79"/>
      <c r="C1083" s="79"/>
      <c r="D1083" s="79"/>
      <c r="E1083" s="79"/>
      <c r="F1083" s="79"/>
      <c r="G1083" s="79"/>
      <c r="H1083" s="79"/>
      <c r="I1083" s="79"/>
      <c r="J1083" s="79"/>
      <c r="K1083" s="79"/>
      <c r="L1083" s="79"/>
      <c r="M1083" s="79"/>
      <c r="N1083" s="79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</row>
    <row r="1084" spans="1:33" x14ac:dyDescent="0.2">
      <c r="A1084" s="79"/>
      <c r="B1084" s="79"/>
      <c r="C1084" s="79"/>
      <c r="D1084" s="79"/>
      <c r="E1084" s="79"/>
      <c r="F1084" s="79"/>
      <c r="G1084" s="79"/>
      <c r="H1084" s="79"/>
      <c r="I1084" s="79"/>
      <c r="J1084" s="79"/>
      <c r="K1084" s="79"/>
      <c r="L1084" s="79"/>
      <c r="M1084" s="79"/>
      <c r="N1084" s="79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</row>
    <row r="1085" spans="1:33" x14ac:dyDescent="0.2">
      <c r="A1085" s="79"/>
      <c r="B1085" s="79"/>
      <c r="C1085" s="79"/>
      <c r="D1085" s="79"/>
      <c r="E1085" s="79"/>
      <c r="F1085" s="79"/>
      <c r="G1085" s="79"/>
      <c r="H1085" s="79"/>
      <c r="I1085" s="79"/>
      <c r="J1085" s="79"/>
      <c r="K1085" s="79"/>
      <c r="L1085" s="79"/>
      <c r="M1085" s="79"/>
      <c r="N1085" s="79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</row>
    <row r="1086" spans="1:33" x14ac:dyDescent="0.2">
      <c r="A1086" s="79"/>
      <c r="B1086" s="79"/>
      <c r="C1086" s="79"/>
      <c r="D1086" s="79"/>
      <c r="E1086" s="79"/>
      <c r="F1086" s="79"/>
      <c r="G1086" s="79"/>
      <c r="H1086" s="79"/>
      <c r="I1086" s="79"/>
      <c r="J1086" s="79"/>
      <c r="K1086" s="79"/>
      <c r="L1086" s="79"/>
      <c r="M1086" s="79"/>
      <c r="N1086" s="79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</row>
    <row r="1087" spans="1:33" x14ac:dyDescent="0.2">
      <c r="A1087" s="79"/>
      <c r="B1087" s="79"/>
      <c r="C1087" s="79"/>
      <c r="D1087" s="79"/>
      <c r="E1087" s="79"/>
      <c r="F1087" s="79"/>
      <c r="G1087" s="79"/>
      <c r="H1087" s="79"/>
      <c r="I1087" s="79"/>
      <c r="J1087" s="79"/>
      <c r="K1087" s="79"/>
      <c r="L1087" s="79"/>
      <c r="M1087" s="79"/>
      <c r="N1087" s="79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</row>
    <row r="1088" spans="1:33" x14ac:dyDescent="0.2">
      <c r="A1088" s="79"/>
      <c r="B1088" s="79"/>
      <c r="C1088" s="79"/>
      <c r="D1088" s="79"/>
      <c r="E1088" s="79"/>
      <c r="F1088" s="79"/>
      <c r="G1088" s="79"/>
      <c r="H1088" s="79"/>
      <c r="I1088" s="79"/>
      <c r="J1088" s="79"/>
      <c r="K1088" s="79"/>
      <c r="L1088" s="79"/>
      <c r="M1088" s="79"/>
      <c r="N1088" s="79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</row>
    <row r="1089" spans="1:33" x14ac:dyDescent="0.2">
      <c r="A1089" s="79"/>
      <c r="B1089" s="79"/>
      <c r="C1089" s="79"/>
      <c r="D1089" s="79"/>
      <c r="E1089" s="79"/>
      <c r="F1089" s="79"/>
      <c r="G1089" s="79"/>
      <c r="H1089" s="79"/>
      <c r="I1089" s="79"/>
      <c r="J1089" s="79"/>
      <c r="K1089" s="79"/>
      <c r="L1089" s="79"/>
      <c r="M1089" s="79"/>
      <c r="N1089" s="79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</row>
    <row r="1090" spans="1:33" x14ac:dyDescent="0.2">
      <c r="A1090" s="79"/>
      <c r="B1090" s="79"/>
      <c r="C1090" s="79"/>
      <c r="D1090" s="79"/>
      <c r="E1090" s="79"/>
      <c r="F1090" s="79"/>
      <c r="G1090" s="79"/>
      <c r="H1090" s="79"/>
      <c r="I1090" s="79"/>
      <c r="J1090" s="79"/>
      <c r="K1090" s="79"/>
      <c r="L1090" s="79"/>
      <c r="M1090" s="79"/>
      <c r="N1090" s="79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</row>
    <row r="1091" spans="1:33" x14ac:dyDescent="0.2">
      <c r="A1091" s="79"/>
      <c r="B1091" s="79"/>
      <c r="C1091" s="79"/>
      <c r="D1091" s="79"/>
      <c r="E1091" s="79"/>
      <c r="F1091" s="79"/>
      <c r="G1091" s="79"/>
      <c r="H1091" s="79"/>
      <c r="I1091" s="79"/>
      <c r="J1091" s="79"/>
      <c r="K1091" s="79"/>
      <c r="L1091" s="79"/>
      <c r="M1091" s="79"/>
      <c r="N1091" s="79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</row>
    <row r="1092" spans="1:33" x14ac:dyDescent="0.2">
      <c r="A1092" s="79"/>
      <c r="B1092" s="79"/>
      <c r="C1092" s="79"/>
      <c r="D1092" s="79"/>
      <c r="E1092" s="79"/>
      <c r="F1092" s="79"/>
      <c r="G1092" s="79"/>
      <c r="H1092" s="79"/>
      <c r="I1092" s="79"/>
      <c r="J1092" s="79"/>
      <c r="K1092" s="79"/>
      <c r="L1092" s="79"/>
      <c r="M1092" s="79"/>
      <c r="N1092" s="79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</row>
    <row r="1093" spans="1:33" x14ac:dyDescent="0.2">
      <c r="A1093" s="79"/>
      <c r="B1093" s="79"/>
      <c r="C1093" s="79"/>
      <c r="D1093" s="79"/>
      <c r="E1093" s="79"/>
      <c r="F1093" s="79"/>
      <c r="G1093" s="79"/>
      <c r="H1093" s="79"/>
      <c r="I1093" s="79"/>
      <c r="J1093" s="79"/>
      <c r="K1093" s="79"/>
      <c r="L1093" s="79"/>
      <c r="M1093" s="79"/>
      <c r="N1093" s="79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</row>
    <row r="1094" spans="1:33" x14ac:dyDescent="0.2">
      <c r="A1094" s="79"/>
      <c r="B1094" s="79"/>
      <c r="C1094" s="79"/>
      <c r="D1094" s="79"/>
      <c r="E1094" s="79"/>
      <c r="F1094" s="79"/>
      <c r="G1094" s="79"/>
      <c r="H1094" s="79"/>
      <c r="I1094" s="79"/>
      <c r="J1094" s="79"/>
      <c r="K1094" s="79"/>
      <c r="L1094" s="79"/>
      <c r="M1094" s="79"/>
      <c r="N1094" s="79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</row>
    <row r="1095" spans="1:33" x14ac:dyDescent="0.2">
      <c r="A1095" s="79"/>
      <c r="B1095" s="79"/>
      <c r="C1095" s="79"/>
      <c r="D1095" s="79"/>
      <c r="E1095" s="79"/>
      <c r="F1095" s="79"/>
      <c r="G1095" s="79"/>
      <c r="H1095" s="79"/>
      <c r="I1095" s="79"/>
      <c r="J1095" s="79"/>
      <c r="K1095" s="79"/>
      <c r="L1095" s="79"/>
      <c r="M1095" s="79"/>
      <c r="N1095" s="79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</row>
    <row r="1096" spans="1:33" x14ac:dyDescent="0.2">
      <c r="A1096" s="79"/>
      <c r="B1096" s="79"/>
      <c r="C1096" s="79"/>
      <c r="D1096" s="79"/>
      <c r="E1096" s="79"/>
      <c r="F1096" s="79"/>
      <c r="G1096" s="79"/>
      <c r="H1096" s="79"/>
      <c r="I1096" s="79"/>
      <c r="J1096" s="79"/>
      <c r="K1096" s="79"/>
      <c r="L1096" s="79"/>
      <c r="M1096" s="79"/>
      <c r="N1096" s="79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</row>
    <row r="1097" spans="1:33" x14ac:dyDescent="0.2">
      <c r="A1097" s="79"/>
      <c r="B1097" s="79"/>
      <c r="C1097" s="79"/>
      <c r="D1097" s="79"/>
      <c r="E1097" s="79"/>
      <c r="F1097" s="79"/>
      <c r="G1097" s="79"/>
      <c r="H1097" s="79"/>
      <c r="I1097" s="79"/>
      <c r="J1097" s="79"/>
      <c r="K1097" s="79"/>
      <c r="L1097" s="79"/>
      <c r="M1097" s="79"/>
      <c r="N1097" s="79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</row>
    <row r="1098" spans="1:33" x14ac:dyDescent="0.2">
      <c r="A1098" s="79"/>
      <c r="B1098" s="79"/>
      <c r="C1098" s="79"/>
      <c r="D1098" s="79"/>
      <c r="E1098" s="79"/>
      <c r="F1098" s="79"/>
      <c r="G1098" s="79"/>
      <c r="H1098" s="79"/>
      <c r="I1098" s="79"/>
      <c r="J1098" s="79"/>
      <c r="K1098" s="79"/>
      <c r="L1098" s="79"/>
      <c r="M1098" s="79"/>
      <c r="N1098" s="79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</row>
    <row r="1099" spans="1:33" x14ac:dyDescent="0.2">
      <c r="A1099" s="79"/>
      <c r="B1099" s="79"/>
      <c r="C1099" s="79"/>
      <c r="D1099" s="79"/>
      <c r="E1099" s="79"/>
      <c r="F1099" s="79"/>
      <c r="G1099" s="79"/>
      <c r="H1099" s="79"/>
      <c r="I1099" s="79"/>
      <c r="J1099" s="79"/>
      <c r="K1099" s="79"/>
      <c r="L1099" s="79"/>
      <c r="M1099" s="79"/>
      <c r="N1099" s="79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</row>
    <row r="1100" spans="1:33" x14ac:dyDescent="0.2">
      <c r="A1100" s="79"/>
      <c r="B1100" s="79"/>
      <c r="C1100" s="79"/>
      <c r="D1100" s="79"/>
      <c r="E1100" s="79"/>
      <c r="F1100" s="79"/>
      <c r="G1100" s="79"/>
      <c r="H1100" s="79"/>
      <c r="I1100" s="79"/>
      <c r="J1100" s="79"/>
      <c r="K1100" s="79"/>
      <c r="L1100" s="79"/>
      <c r="M1100" s="79"/>
      <c r="N1100" s="79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</row>
    <row r="1101" spans="1:33" x14ac:dyDescent="0.2">
      <c r="A1101" s="79"/>
      <c r="B1101" s="79"/>
      <c r="C1101" s="79"/>
      <c r="D1101" s="79"/>
      <c r="E1101" s="79"/>
      <c r="F1101" s="79"/>
      <c r="G1101" s="79"/>
      <c r="H1101" s="79"/>
      <c r="I1101" s="79"/>
      <c r="J1101" s="79"/>
      <c r="K1101" s="79"/>
      <c r="L1101" s="79"/>
      <c r="M1101" s="79"/>
      <c r="N1101" s="79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</row>
    <row r="1102" spans="1:33" x14ac:dyDescent="0.2">
      <c r="A1102" s="79"/>
      <c r="B1102" s="79"/>
      <c r="C1102" s="79"/>
      <c r="D1102" s="79"/>
      <c r="E1102" s="79"/>
      <c r="F1102" s="79"/>
      <c r="G1102" s="79"/>
      <c r="H1102" s="79"/>
      <c r="I1102" s="79"/>
      <c r="J1102" s="79"/>
      <c r="K1102" s="79"/>
      <c r="L1102" s="79"/>
      <c r="M1102" s="79"/>
      <c r="N1102" s="79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</row>
    <row r="1103" spans="1:33" x14ac:dyDescent="0.2">
      <c r="A1103" s="79"/>
      <c r="B1103" s="79"/>
      <c r="C1103" s="79"/>
      <c r="D1103" s="79"/>
      <c r="E1103" s="79"/>
      <c r="F1103" s="79"/>
      <c r="G1103" s="79"/>
      <c r="H1103" s="79"/>
      <c r="I1103" s="79"/>
      <c r="J1103" s="79"/>
      <c r="K1103" s="79"/>
      <c r="L1103" s="79"/>
      <c r="M1103" s="79"/>
      <c r="N1103" s="79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</row>
    <row r="1104" spans="1:33" x14ac:dyDescent="0.2">
      <c r="A1104" s="79"/>
      <c r="B1104" s="79"/>
      <c r="C1104" s="79"/>
      <c r="D1104" s="79"/>
      <c r="E1104" s="79"/>
      <c r="F1104" s="79"/>
      <c r="G1104" s="79"/>
      <c r="H1104" s="79"/>
      <c r="I1104" s="79"/>
      <c r="J1104" s="79"/>
      <c r="K1104" s="79"/>
      <c r="L1104" s="79"/>
      <c r="M1104" s="79"/>
      <c r="N1104" s="79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</row>
    <row r="1105" spans="1:33" x14ac:dyDescent="0.2">
      <c r="A1105" s="79"/>
      <c r="B1105" s="79"/>
      <c r="C1105" s="79"/>
      <c r="D1105" s="79"/>
      <c r="E1105" s="79"/>
      <c r="F1105" s="79"/>
      <c r="G1105" s="79"/>
      <c r="H1105" s="79"/>
      <c r="I1105" s="79"/>
      <c r="J1105" s="79"/>
      <c r="K1105" s="79"/>
      <c r="L1105" s="79"/>
      <c r="M1105" s="79"/>
      <c r="N1105" s="79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</row>
    <row r="1106" spans="1:33" x14ac:dyDescent="0.2">
      <c r="A1106" s="79"/>
      <c r="B1106" s="79"/>
      <c r="C1106" s="79"/>
      <c r="D1106" s="79"/>
      <c r="E1106" s="79"/>
      <c r="F1106" s="79"/>
      <c r="G1106" s="79"/>
      <c r="H1106" s="79"/>
      <c r="I1106" s="79"/>
      <c r="J1106" s="79"/>
      <c r="K1106" s="79"/>
      <c r="L1106" s="79"/>
      <c r="M1106" s="79"/>
      <c r="N1106" s="79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</row>
    <row r="1107" spans="1:33" x14ac:dyDescent="0.2">
      <c r="A1107" s="79"/>
      <c r="B1107" s="79"/>
      <c r="C1107" s="79"/>
      <c r="D1107" s="79"/>
      <c r="E1107" s="79"/>
      <c r="F1107" s="79"/>
      <c r="G1107" s="79"/>
      <c r="H1107" s="79"/>
      <c r="I1107" s="79"/>
      <c r="J1107" s="79"/>
      <c r="K1107" s="79"/>
      <c r="L1107" s="79"/>
      <c r="M1107" s="79"/>
      <c r="N1107" s="79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</row>
    <row r="1108" spans="1:33" x14ac:dyDescent="0.2">
      <c r="A1108" s="79"/>
      <c r="B1108" s="79"/>
      <c r="C1108" s="79"/>
      <c r="D1108" s="79"/>
      <c r="E1108" s="79"/>
      <c r="F1108" s="79"/>
      <c r="G1108" s="79"/>
      <c r="H1108" s="79"/>
      <c r="I1108" s="79"/>
      <c r="J1108" s="79"/>
      <c r="K1108" s="79"/>
      <c r="L1108" s="79"/>
      <c r="M1108" s="79"/>
      <c r="N1108" s="79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</row>
    <row r="1109" spans="1:33" x14ac:dyDescent="0.2">
      <c r="A1109" s="79"/>
      <c r="B1109" s="79"/>
      <c r="C1109" s="79"/>
      <c r="D1109" s="79"/>
      <c r="E1109" s="79"/>
      <c r="F1109" s="79"/>
      <c r="G1109" s="79"/>
      <c r="H1109" s="79"/>
      <c r="I1109" s="79"/>
      <c r="J1109" s="79"/>
      <c r="K1109" s="79"/>
      <c r="L1109" s="79"/>
      <c r="M1109" s="79"/>
      <c r="N1109" s="79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</row>
    <row r="1110" spans="1:33" x14ac:dyDescent="0.2">
      <c r="A1110" s="79"/>
      <c r="B1110" s="79"/>
      <c r="C1110" s="79"/>
      <c r="D1110" s="79"/>
      <c r="E1110" s="79"/>
      <c r="F1110" s="79"/>
      <c r="G1110" s="79"/>
      <c r="H1110" s="79"/>
      <c r="I1110" s="79"/>
      <c r="J1110" s="79"/>
      <c r="K1110" s="79"/>
      <c r="L1110" s="79"/>
      <c r="M1110" s="79"/>
      <c r="N1110" s="79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</row>
    <row r="1111" spans="1:33" x14ac:dyDescent="0.2">
      <c r="A1111" s="79"/>
      <c r="B1111" s="79"/>
      <c r="C1111" s="79"/>
      <c r="D1111" s="79"/>
      <c r="E1111" s="79"/>
      <c r="F1111" s="79"/>
      <c r="G1111" s="79"/>
      <c r="H1111" s="79"/>
      <c r="I1111" s="79"/>
      <c r="J1111" s="79"/>
      <c r="K1111" s="79"/>
      <c r="L1111" s="79"/>
      <c r="M1111" s="79"/>
      <c r="N1111" s="79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</row>
    <row r="1112" spans="1:33" x14ac:dyDescent="0.2">
      <c r="A1112" s="79"/>
      <c r="B1112" s="79"/>
      <c r="C1112" s="79"/>
      <c r="D1112" s="79"/>
      <c r="E1112" s="79"/>
      <c r="F1112" s="79"/>
      <c r="G1112" s="79"/>
      <c r="H1112" s="79"/>
      <c r="I1112" s="79"/>
      <c r="J1112" s="79"/>
      <c r="K1112" s="79"/>
      <c r="L1112" s="79"/>
      <c r="M1112" s="79"/>
      <c r="N1112" s="79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</row>
    <row r="1113" spans="1:33" x14ac:dyDescent="0.2">
      <c r="A1113" s="79"/>
      <c r="B1113" s="79"/>
      <c r="C1113" s="79"/>
      <c r="D1113" s="79"/>
      <c r="E1113" s="79"/>
      <c r="F1113" s="79"/>
      <c r="G1113" s="79"/>
      <c r="H1113" s="79"/>
      <c r="I1113" s="79"/>
      <c r="J1113" s="79"/>
      <c r="K1113" s="79"/>
      <c r="L1113" s="79"/>
      <c r="M1113" s="79"/>
      <c r="N1113" s="79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</row>
    <row r="1114" spans="1:33" x14ac:dyDescent="0.2">
      <c r="A1114" s="79"/>
      <c r="B1114" s="79"/>
      <c r="C1114" s="79"/>
      <c r="D1114" s="79"/>
      <c r="E1114" s="79"/>
      <c r="F1114" s="79"/>
      <c r="G1114" s="79"/>
      <c r="H1114" s="79"/>
      <c r="I1114" s="79"/>
      <c r="J1114" s="79"/>
      <c r="K1114" s="79"/>
      <c r="L1114" s="79"/>
      <c r="M1114" s="79"/>
      <c r="N1114" s="79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</row>
    <row r="1115" spans="1:33" x14ac:dyDescent="0.2">
      <c r="A1115" s="79"/>
      <c r="B1115" s="79"/>
      <c r="C1115" s="79"/>
      <c r="D1115" s="79"/>
      <c r="E1115" s="79"/>
      <c r="F1115" s="79"/>
      <c r="G1115" s="79"/>
      <c r="H1115" s="79"/>
      <c r="I1115" s="79"/>
      <c r="J1115" s="79"/>
      <c r="K1115" s="79"/>
      <c r="L1115" s="79"/>
      <c r="M1115" s="79"/>
      <c r="N1115" s="79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</row>
    <row r="1116" spans="1:33" x14ac:dyDescent="0.2">
      <c r="A1116" s="79"/>
      <c r="B1116" s="79"/>
      <c r="C1116" s="79"/>
      <c r="D1116" s="79"/>
      <c r="E1116" s="79"/>
      <c r="F1116" s="79"/>
      <c r="G1116" s="79"/>
      <c r="H1116" s="79"/>
      <c r="I1116" s="79"/>
      <c r="J1116" s="79"/>
      <c r="K1116" s="79"/>
      <c r="L1116" s="79"/>
      <c r="M1116" s="79"/>
      <c r="N1116" s="79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</row>
    <row r="1117" spans="1:33" x14ac:dyDescent="0.2">
      <c r="A1117" s="79"/>
      <c r="B1117" s="79"/>
      <c r="C1117" s="79"/>
      <c r="D1117" s="79"/>
      <c r="E1117" s="79"/>
      <c r="F1117" s="79"/>
      <c r="G1117" s="79"/>
      <c r="H1117" s="79"/>
      <c r="I1117" s="79"/>
      <c r="J1117" s="79"/>
      <c r="K1117" s="79"/>
      <c r="L1117" s="79"/>
      <c r="M1117" s="79"/>
      <c r="N1117" s="79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</row>
    <row r="1118" spans="1:33" x14ac:dyDescent="0.2">
      <c r="A1118" s="79"/>
      <c r="B1118" s="79"/>
      <c r="C1118" s="79"/>
      <c r="D1118" s="79"/>
      <c r="E1118" s="79"/>
      <c r="F1118" s="79"/>
      <c r="G1118" s="79"/>
      <c r="H1118" s="79"/>
      <c r="I1118" s="79"/>
      <c r="J1118" s="79"/>
      <c r="K1118" s="79"/>
      <c r="L1118" s="79"/>
      <c r="M1118" s="79"/>
      <c r="N1118" s="79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</row>
    <row r="1119" spans="1:33" x14ac:dyDescent="0.2">
      <c r="A1119" s="79"/>
      <c r="B1119" s="79"/>
      <c r="C1119" s="79"/>
      <c r="D1119" s="79"/>
      <c r="E1119" s="79"/>
      <c r="F1119" s="79"/>
      <c r="G1119" s="79"/>
      <c r="H1119" s="79"/>
      <c r="I1119" s="79"/>
      <c r="J1119" s="79"/>
      <c r="K1119" s="79"/>
      <c r="L1119" s="79"/>
      <c r="M1119" s="79"/>
      <c r="N1119" s="79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</row>
    <row r="1120" spans="1:33" x14ac:dyDescent="0.2">
      <c r="A1120" s="79"/>
      <c r="B1120" s="79"/>
      <c r="C1120" s="79"/>
      <c r="D1120" s="79"/>
      <c r="E1120" s="79"/>
      <c r="F1120" s="79"/>
      <c r="G1120" s="79"/>
      <c r="H1120" s="79"/>
      <c r="I1120" s="79"/>
      <c r="J1120" s="79"/>
      <c r="K1120" s="79"/>
      <c r="L1120" s="79"/>
      <c r="M1120" s="79"/>
      <c r="N1120" s="79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</row>
    <row r="1121" spans="1:33" x14ac:dyDescent="0.2">
      <c r="A1121" s="79"/>
      <c r="B1121" s="79"/>
      <c r="C1121" s="79"/>
      <c r="D1121" s="79"/>
      <c r="E1121" s="79"/>
      <c r="F1121" s="79"/>
      <c r="G1121" s="79"/>
      <c r="H1121" s="79"/>
      <c r="I1121" s="79"/>
      <c r="J1121" s="79"/>
      <c r="K1121" s="79"/>
      <c r="L1121" s="79"/>
      <c r="M1121" s="79"/>
      <c r="N1121" s="79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</row>
    <row r="1122" spans="1:33" x14ac:dyDescent="0.2">
      <c r="A1122" s="79"/>
      <c r="B1122" s="79"/>
      <c r="C1122" s="79"/>
      <c r="D1122" s="79"/>
      <c r="E1122" s="79"/>
      <c r="F1122" s="79"/>
      <c r="G1122" s="79"/>
      <c r="H1122" s="79"/>
      <c r="I1122" s="79"/>
      <c r="J1122" s="79"/>
      <c r="K1122" s="79"/>
      <c r="L1122" s="79"/>
      <c r="M1122" s="79"/>
      <c r="N1122" s="79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</row>
    <row r="1123" spans="1:33" x14ac:dyDescent="0.2">
      <c r="A1123" s="79"/>
      <c r="B1123" s="79"/>
      <c r="C1123" s="79"/>
      <c r="D1123" s="79"/>
      <c r="E1123" s="79"/>
      <c r="F1123" s="79"/>
      <c r="G1123" s="79"/>
      <c r="H1123" s="79"/>
      <c r="I1123" s="79"/>
      <c r="J1123" s="79"/>
      <c r="K1123" s="79"/>
      <c r="L1123" s="79"/>
      <c r="M1123" s="79"/>
      <c r="N1123" s="79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</row>
    <row r="1124" spans="1:33" x14ac:dyDescent="0.2">
      <c r="A1124" s="79"/>
      <c r="B1124" s="79"/>
      <c r="C1124" s="79"/>
      <c r="D1124" s="79"/>
      <c r="E1124" s="79"/>
      <c r="F1124" s="79"/>
      <c r="G1124" s="79"/>
      <c r="H1124" s="79"/>
      <c r="I1124" s="79"/>
      <c r="J1124" s="79"/>
      <c r="K1124" s="79"/>
      <c r="L1124" s="79"/>
      <c r="M1124" s="79"/>
      <c r="N1124" s="79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</row>
    <row r="1125" spans="1:33" x14ac:dyDescent="0.2">
      <c r="A1125" s="79"/>
      <c r="B1125" s="79"/>
      <c r="C1125" s="79"/>
      <c r="D1125" s="79"/>
      <c r="E1125" s="79"/>
      <c r="F1125" s="79"/>
      <c r="G1125" s="79"/>
      <c r="H1125" s="79"/>
      <c r="I1125" s="79"/>
      <c r="J1125" s="79"/>
      <c r="K1125" s="79"/>
      <c r="L1125" s="79"/>
      <c r="M1125" s="79"/>
      <c r="N1125" s="79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</row>
    <row r="1126" spans="1:33" x14ac:dyDescent="0.2">
      <c r="A1126" s="79"/>
      <c r="B1126" s="79"/>
      <c r="C1126" s="79"/>
      <c r="D1126" s="79"/>
      <c r="E1126" s="79"/>
      <c r="F1126" s="79"/>
      <c r="G1126" s="79"/>
      <c r="H1126" s="79"/>
      <c r="I1126" s="79"/>
      <c r="J1126" s="79"/>
      <c r="K1126" s="79"/>
      <c r="L1126" s="79"/>
      <c r="M1126" s="79"/>
      <c r="N1126" s="79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</row>
    <row r="1127" spans="1:33" x14ac:dyDescent="0.2">
      <c r="A1127" s="79"/>
      <c r="B1127" s="79"/>
      <c r="C1127" s="79"/>
      <c r="D1127" s="79"/>
      <c r="E1127" s="79"/>
      <c r="F1127" s="79"/>
      <c r="G1127" s="79"/>
      <c r="H1127" s="79"/>
      <c r="I1127" s="79"/>
      <c r="J1127" s="79"/>
      <c r="K1127" s="79"/>
      <c r="L1127" s="79"/>
      <c r="M1127" s="79"/>
      <c r="N1127" s="79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</row>
    <row r="1128" spans="1:33" x14ac:dyDescent="0.2">
      <c r="A1128" s="79"/>
      <c r="B1128" s="79"/>
      <c r="C1128" s="79"/>
      <c r="D1128" s="79"/>
      <c r="E1128" s="79"/>
      <c r="F1128" s="79"/>
      <c r="G1128" s="79"/>
      <c r="H1128" s="79"/>
      <c r="I1128" s="79"/>
      <c r="J1128" s="79"/>
      <c r="K1128" s="79"/>
      <c r="L1128" s="79"/>
      <c r="M1128" s="79"/>
      <c r="N1128" s="79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</row>
    <row r="1129" spans="1:33" x14ac:dyDescent="0.2">
      <c r="A1129" s="79"/>
      <c r="B1129" s="79"/>
      <c r="C1129" s="79"/>
      <c r="D1129" s="79"/>
      <c r="E1129" s="79"/>
      <c r="F1129" s="79"/>
      <c r="G1129" s="79"/>
      <c r="H1129" s="79"/>
      <c r="I1129" s="79"/>
      <c r="J1129" s="79"/>
      <c r="K1129" s="79"/>
      <c r="L1129" s="79"/>
      <c r="M1129" s="79"/>
      <c r="N1129" s="79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</row>
    <row r="1130" spans="1:33" x14ac:dyDescent="0.2">
      <c r="A1130" s="79"/>
      <c r="B1130" s="79"/>
      <c r="C1130" s="79"/>
      <c r="D1130" s="79"/>
      <c r="E1130" s="79"/>
      <c r="F1130" s="79"/>
      <c r="G1130" s="79"/>
      <c r="H1130" s="79"/>
      <c r="I1130" s="79"/>
      <c r="J1130" s="79"/>
      <c r="K1130" s="79"/>
      <c r="L1130" s="79"/>
      <c r="M1130" s="79"/>
      <c r="N1130" s="79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</row>
    <row r="1131" spans="1:33" x14ac:dyDescent="0.2">
      <c r="A1131" s="79"/>
      <c r="B1131" s="79"/>
      <c r="C1131" s="79"/>
      <c r="D1131" s="79"/>
      <c r="E1131" s="79"/>
      <c r="F1131" s="79"/>
      <c r="G1131" s="79"/>
      <c r="H1131" s="79"/>
      <c r="I1131" s="79"/>
      <c r="J1131" s="79"/>
      <c r="K1131" s="79"/>
      <c r="L1131" s="79"/>
      <c r="M1131" s="79"/>
      <c r="N1131" s="79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</row>
    <row r="1132" spans="1:33" x14ac:dyDescent="0.2">
      <c r="A1132" s="79"/>
      <c r="B1132" s="79"/>
      <c r="C1132" s="79"/>
      <c r="D1132" s="79"/>
      <c r="E1132" s="79"/>
      <c r="F1132" s="79"/>
      <c r="G1132" s="79"/>
      <c r="H1132" s="79"/>
      <c r="I1132" s="79"/>
      <c r="J1132" s="79"/>
      <c r="K1132" s="79"/>
      <c r="L1132" s="79"/>
      <c r="M1132" s="79"/>
      <c r="N1132" s="79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</row>
    <row r="1133" spans="1:33" x14ac:dyDescent="0.2">
      <c r="A1133" s="79"/>
      <c r="B1133" s="79"/>
      <c r="C1133" s="79"/>
      <c r="D1133" s="79"/>
      <c r="E1133" s="79"/>
      <c r="F1133" s="79"/>
      <c r="G1133" s="79"/>
      <c r="H1133" s="79"/>
      <c r="I1133" s="79"/>
      <c r="J1133" s="79"/>
      <c r="K1133" s="79"/>
      <c r="L1133" s="79"/>
      <c r="M1133" s="79"/>
      <c r="N1133" s="79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</row>
    <row r="1134" spans="1:33" x14ac:dyDescent="0.2">
      <c r="A1134" s="79"/>
      <c r="B1134" s="79"/>
      <c r="C1134" s="79"/>
      <c r="D1134" s="79"/>
      <c r="E1134" s="79"/>
      <c r="F1134" s="79"/>
      <c r="G1134" s="79"/>
      <c r="H1134" s="79"/>
      <c r="I1134" s="79"/>
      <c r="J1134" s="79"/>
      <c r="K1134" s="79"/>
      <c r="L1134" s="79"/>
      <c r="M1134" s="79"/>
      <c r="N1134" s="79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</row>
    <row r="1135" spans="1:33" x14ac:dyDescent="0.2">
      <c r="A1135" s="79"/>
      <c r="B1135" s="79"/>
      <c r="C1135" s="79"/>
      <c r="D1135" s="79"/>
      <c r="E1135" s="79"/>
      <c r="F1135" s="79"/>
      <c r="G1135" s="79"/>
      <c r="H1135" s="79"/>
      <c r="I1135" s="79"/>
      <c r="J1135" s="79"/>
      <c r="K1135" s="79"/>
      <c r="L1135" s="79"/>
      <c r="M1135" s="79"/>
      <c r="N1135" s="79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</row>
    <row r="1136" spans="1:33" x14ac:dyDescent="0.2">
      <c r="A1136" s="79"/>
      <c r="B1136" s="79"/>
      <c r="C1136" s="79"/>
      <c r="D1136" s="79"/>
      <c r="E1136" s="79"/>
      <c r="F1136" s="79"/>
      <c r="G1136" s="79"/>
      <c r="H1136" s="79"/>
      <c r="I1136" s="79"/>
      <c r="J1136" s="79"/>
      <c r="K1136" s="79"/>
      <c r="L1136" s="79"/>
      <c r="M1136" s="79"/>
      <c r="N1136" s="79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</row>
    <row r="1137" spans="1:33" x14ac:dyDescent="0.2">
      <c r="A1137" s="79"/>
      <c r="B1137" s="79"/>
      <c r="C1137" s="79"/>
      <c r="D1137" s="79"/>
      <c r="E1137" s="79"/>
      <c r="F1137" s="79"/>
      <c r="G1137" s="79"/>
      <c r="H1137" s="79"/>
      <c r="I1137" s="79"/>
      <c r="J1137" s="79"/>
      <c r="K1137" s="79"/>
      <c r="L1137" s="79"/>
      <c r="M1137" s="79"/>
      <c r="N1137" s="79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</row>
    <row r="1138" spans="1:33" x14ac:dyDescent="0.2">
      <c r="A1138" s="79"/>
      <c r="B1138" s="79"/>
      <c r="C1138" s="79"/>
      <c r="D1138" s="79"/>
      <c r="E1138" s="79"/>
      <c r="F1138" s="79"/>
      <c r="G1138" s="79"/>
      <c r="H1138" s="79"/>
      <c r="I1138" s="79"/>
      <c r="J1138" s="79"/>
      <c r="K1138" s="79"/>
      <c r="L1138" s="79"/>
      <c r="M1138" s="79"/>
      <c r="N1138" s="79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</row>
    <row r="1139" spans="1:33" x14ac:dyDescent="0.2">
      <c r="A1139" s="79"/>
      <c r="B1139" s="79"/>
      <c r="C1139" s="79"/>
      <c r="D1139" s="79"/>
      <c r="E1139" s="79"/>
      <c r="F1139" s="79"/>
      <c r="G1139" s="79"/>
      <c r="H1139" s="79"/>
      <c r="I1139" s="79"/>
      <c r="J1139" s="79"/>
      <c r="K1139" s="79"/>
      <c r="L1139" s="79"/>
      <c r="M1139" s="79"/>
      <c r="N1139" s="79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</row>
    <row r="1140" spans="1:33" x14ac:dyDescent="0.2">
      <c r="A1140" s="79"/>
      <c r="B1140" s="79"/>
      <c r="C1140" s="79"/>
      <c r="D1140" s="79"/>
      <c r="E1140" s="79"/>
      <c r="F1140" s="79"/>
      <c r="G1140" s="79"/>
      <c r="H1140" s="79"/>
      <c r="I1140" s="79"/>
      <c r="J1140" s="79"/>
      <c r="K1140" s="79"/>
      <c r="L1140" s="79"/>
      <c r="M1140" s="79"/>
      <c r="N1140" s="79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</row>
    <row r="1141" spans="1:33" x14ac:dyDescent="0.2">
      <c r="A1141" s="79"/>
      <c r="B1141" s="79"/>
      <c r="C1141" s="79"/>
      <c r="D1141" s="79"/>
      <c r="E1141" s="79"/>
      <c r="F1141" s="79"/>
      <c r="G1141" s="79"/>
      <c r="H1141" s="79"/>
      <c r="I1141" s="79"/>
      <c r="J1141" s="79"/>
      <c r="K1141" s="79"/>
      <c r="L1141" s="79"/>
      <c r="M1141" s="79"/>
      <c r="N1141" s="79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</row>
    <row r="1142" spans="1:33" x14ac:dyDescent="0.2">
      <c r="A1142" s="79"/>
      <c r="B1142" s="79"/>
      <c r="C1142" s="79"/>
      <c r="D1142" s="79"/>
      <c r="E1142" s="79"/>
      <c r="F1142" s="79"/>
      <c r="G1142" s="79"/>
      <c r="H1142" s="79"/>
      <c r="I1142" s="79"/>
      <c r="J1142" s="79"/>
      <c r="K1142" s="79"/>
      <c r="L1142" s="79"/>
      <c r="M1142" s="79"/>
      <c r="N1142" s="79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</row>
    <row r="1143" spans="1:33" x14ac:dyDescent="0.2">
      <c r="A1143" s="79"/>
      <c r="B1143" s="79"/>
      <c r="C1143" s="79"/>
      <c r="D1143" s="79"/>
      <c r="E1143" s="79"/>
      <c r="F1143" s="79"/>
      <c r="G1143" s="79"/>
      <c r="H1143" s="79"/>
      <c r="I1143" s="79"/>
      <c r="J1143" s="79"/>
      <c r="K1143" s="79"/>
      <c r="L1143" s="79"/>
      <c r="M1143" s="79"/>
      <c r="N1143" s="79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</row>
    <row r="1144" spans="1:33" x14ac:dyDescent="0.2">
      <c r="A1144" s="79"/>
      <c r="B1144" s="79"/>
      <c r="C1144" s="79"/>
      <c r="D1144" s="79"/>
      <c r="E1144" s="79"/>
      <c r="F1144" s="79"/>
      <c r="G1144" s="79"/>
      <c r="H1144" s="79"/>
      <c r="I1144" s="79"/>
      <c r="J1144" s="79"/>
      <c r="K1144" s="79"/>
      <c r="L1144" s="79"/>
      <c r="M1144" s="79"/>
      <c r="N1144" s="79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</row>
    <row r="1145" spans="1:33" x14ac:dyDescent="0.2">
      <c r="A1145" s="79"/>
      <c r="B1145" s="79"/>
      <c r="C1145" s="79"/>
      <c r="D1145" s="79"/>
      <c r="E1145" s="79"/>
      <c r="F1145" s="79"/>
      <c r="G1145" s="79"/>
      <c r="H1145" s="79"/>
      <c r="I1145" s="79"/>
      <c r="J1145" s="79"/>
      <c r="K1145" s="79"/>
      <c r="L1145" s="79"/>
      <c r="M1145" s="79"/>
      <c r="N1145" s="79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</row>
    <row r="1146" spans="1:33" x14ac:dyDescent="0.2">
      <c r="A1146" s="79"/>
      <c r="B1146" s="79"/>
      <c r="C1146" s="79"/>
      <c r="D1146" s="79"/>
      <c r="E1146" s="79"/>
      <c r="F1146" s="79"/>
      <c r="G1146" s="79"/>
      <c r="H1146" s="79"/>
      <c r="I1146" s="79"/>
      <c r="J1146" s="79"/>
      <c r="K1146" s="79"/>
      <c r="L1146" s="79"/>
      <c r="M1146" s="79"/>
      <c r="N1146" s="79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</row>
    <row r="1147" spans="1:33" x14ac:dyDescent="0.2">
      <c r="A1147" s="79"/>
      <c r="B1147" s="79"/>
      <c r="C1147" s="79"/>
      <c r="D1147" s="79"/>
      <c r="E1147" s="79"/>
      <c r="F1147" s="79"/>
      <c r="G1147" s="79"/>
      <c r="H1147" s="79"/>
      <c r="I1147" s="79"/>
      <c r="J1147" s="79"/>
      <c r="K1147" s="79"/>
      <c r="L1147" s="79"/>
      <c r="M1147" s="79"/>
      <c r="N1147" s="79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</row>
    <row r="1148" spans="1:33" x14ac:dyDescent="0.2">
      <c r="A1148" s="79"/>
      <c r="B1148" s="79"/>
      <c r="C1148" s="79"/>
      <c r="D1148" s="79"/>
      <c r="E1148" s="79"/>
      <c r="F1148" s="79"/>
      <c r="G1148" s="79"/>
      <c r="H1148" s="79"/>
      <c r="I1148" s="79"/>
      <c r="J1148" s="79"/>
      <c r="K1148" s="79"/>
      <c r="L1148" s="79"/>
      <c r="M1148" s="79"/>
      <c r="N1148" s="79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</row>
    <row r="1149" spans="1:33" x14ac:dyDescent="0.2">
      <c r="A1149" s="79"/>
      <c r="B1149" s="79"/>
      <c r="C1149" s="79"/>
      <c r="D1149" s="79"/>
      <c r="E1149" s="79"/>
      <c r="F1149" s="79"/>
      <c r="G1149" s="79"/>
      <c r="H1149" s="79"/>
      <c r="I1149" s="79"/>
      <c r="J1149" s="79"/>
      <c r="K1149" s="79"/>
      <c r="L1149" s="79"/>
      <c r="M1149" s="79"/>
      <c r="N1149" s="79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</row>
    <row r="1150" spans="1:33" x14ac:dyDescent="0.2">
      <c r="A1150" s="79"/>
      <c r="B1150" s="79"/>
      <c r="C1150" s="79"/>
      <c r="D1150" s="79"/>
      <c r="E1150" s="79"/>
      <c r="F1150" s="79"/>
      <c r="G1150" s="79"/>
      <c r="H1150" s="79"/>
      <c r="I1150" s="79"/>
      <c r="J1150" s="79"/>
      <c r="K1150" s="79"/>
      <c r="L1150" s="79"/>
      <c r="M1150" s="79"/>
      <c r="N1150" s="79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</row>
    <row r="1151" spans="1:33" x14ac:dyDescent="0.2">
      <c r="A1151" s="79"/>
      <c r="B1151" s="79"/>
      <c r="C1151" s="79"/>
      <c r="D1151" s="79"/>
      <c r="E1151" s="79"/>
      <c r="F1151" s="79"/>
      <c r="G1151" s="79"/>
      <c r="H1151" s="79"/>
      <c r="I1151" s="79"/>
      <c r="J1151" s="79"/>
      <c r="K1151" s="79"/>
      <c r="L1151" s="79"/>
      <c r="M1151" s="79"/>
      <c r="N1151" s="79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</row>
    <row r="1152" spans="1:33" x14ac:dyDescent="0.2">
      <c r="A1152" s="79"/>
      <c r="B1152" s="79"/>
      <c r="C1152" s="79"/>
      <c r="D1152" s="79"/>
      <c r="E1152" s="79"/>
      <c r="F1152" s="79"/>
      <c r="G1152" s="79"/>
      <c r="H1152" s="79"/>
      <c r="I1152" s="79"/>
      <c r="J1152" s="79"/>
      <c r="K1152" s="79"/>
      <c r="L1152" s="79"/>
      <c r="M1152" s="79"/>
      <c r="N1152" s="79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</row>
    <row r="1153" spans="1:33" x14ac:dyDescent="0.2">
      <c r="A1153" s="79"/>
      <c r="B1153" s="79"/>
      <c r="C1153" s="79"/>
      <c r="D1153" s="79"/>
      <c r="E1153" s="79"/>
      <c r="F1153" s="79"/>
      <c r="G1153" s="79"/>
      <c r="H1153" s="79"/>
      <c r="I1153" s="79"/>
      <c r="J1153" s="79"/>
      <c r="K1153" s="79"/>
      <c r="L1153" s="79"/>
      <c r="M1153" s="79"/>
      <c r="N1153" s="79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</row>
    <row r="1154" spans="1:33" x14ac:dyDescent="0.2">
      <c r="A1154" s="79"/>
      <c r="B1154" s="79"/>
      <c r="C1154" s="79"/>
      <c r="D1154" s="79"/>
      <c r="E1154" s="79"/>
      <c r="F1154" s="79"/>
      <c r="G1154" s="79"/>
      <c r="H1154" s="79"/>
      <c r="I1154" s="79"/>
      <c r="J1154" s="79"/>
      <c r="K1154" s="79"/>
      <c r="L1154" s="79"/>
      <c r="M1154" s="79"/>
      <c r="N1154" s="79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</row>
    <row r="1155" spans="1:33" x14ac:dyDescent="0.2">
      <c r="A1155" s="79"/>
      <c r="B1155" s="79"/>
      <c r="C1155" s="79"/>
      <c r="D1155" s="79"/>
      <c r="E1155" s="79"/>
      <c r="F1155" s="79"/>
      <c r="G1155" s="79"/>
      <c r="H1155" s="79"/>
      <c r="I1155" s="79"/>
      <c r="J1155" s="79"/>
      <c r="K1155" s="79"/>
      <c r="L1155" s="79"/>
      <c r="M1155" s="79"/>
      <c r="N1155" s="79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</row>
    <row r="1156" spans="1:33" x14ac:dyDescent="0.2">
      <c r="A1156" s="79"/>
      <c r="B1156" s="79"/>
      <c r="C1156" s="79"/>
      <c r="D1156" s="79"/>
      <c r="E1156" s="79"/>
      <c r="F1156" s="79"/>
      <c r="G1156" s="79"/>
      <c r="H1156" s="79"/>
      <c r="I1156" s="79"/>
      <c r="J1156" s="79"/>
      <c r="K1156" s="79"/>
      <c r="L1156" s="79"/>
      <c r="M1156" s="79"/>
      <c r="N1156" s="79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</row>
    <row r="1157" spans="1:33" x14ac:dyDescent="0.2">
      <c r="A1157" s="79"/>
      <c r="B1157" s="79"/>
      <c r="C1157" s="79"/>
      <c r="D1157" s="79"/>
      <c r="E1157" s="79"/>
      <c r="F1157" s="79"/>
      <c r="G1157" s="79"/>
      <c r="H1157" s="79"/>
      <c r="I1157" s="79"/>
      <c r="J1157" s="79"/>
      <c r="K1157" s="79"/>
      <c r="L1157" s="79"/>
      <c r="M1157" s="79"/>
      <c r="N1157" s="79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</row>
    <row r="1158" spans="1:33" x14ac:dyDescent="0.2">
      <c r="A1158" s="79"/>
      <c r="B1158" s="79"/>
      <c r="C1158" s="79"/>
      <c r="D1158" s="79"/>
      <c r="E1158" s="79"/>
      <c r="F1158" s="79"/>
      <c r="G1158" s="79"/>
      <c r="H1158" s="79"/>
      <c r="I1158" s="79"/>
      <c r="J1158" s="79"/>
      <c r="K1158" s="79"/>
      <c r="L1158" s="79"/>
      <c r="M1158" s="79"/>
      <c r="N1158" s="79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</row>
    <row r="1159" spans="1:33" x14ac:dyDescent="0.2">
      <c r="A1159" s="79"/>
      <c r="B1159" s="79"/>
      <c r="C1159" s="79"/>
      <c r="D1159" s="79"/>
      <c r="E1159" s="79"/>
      <c r="F1159" s="79"/>
      <c r="G1159" s="79"/>
      <c r="H1159" s="79"/>
      <c r="I1159" s="79"/>
      <c r="J1159" s="79"/>
      <c r="K1159" s="79"/>
      <c r="L1159" s="79"/>
      <c r="M1159" s="79"/>
      <c r="N1159" s="79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3"/>
      <c r="AD1159" s="53"/>
      <c r="AE1159" s="53"/>
      <c r="AF1159" s="53"/>
      <c r="AG1159" s="53"/>
    </row>
    <row r="1160" spans="1:33" x14ac:dyDescent="0.2">
      <c r="A1160" s="79"/>
      <c r="B1160" s="79"/>
      <c r="C1160" s="79"/>
      <c r="D1160" s="79"/>
      <c r="E1160" s="79"/>
      <c r="F1160" s="79"/>
      <c r="G1160" s="79"/>
      <c r="H1160" s="79"/>
      <c r="I1160" s="79"/>
      <c r="J1160" s="79"/>
      <c r="K1160" s="79"/>
      <c r="L1160" s="79"/>
      <c r="M1160" s="79"/>
      <c r="N1160" s="79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3"/>
      <c r="AD1160" s="53"/>
      <c r="AE1160" s="53"/>
      <c r="AF1160" s="53"/>
      <c r="AG1160" s="53"/>
    </row>
    <row r="1161" spans="1:33" x14ac:dyDescent="0.2">
      <c r="A1161" s="79"/>
      <c r="B1161" s="79"/>
      <c r="C1161" s="79"/>
      <c r="D1161" s="79"/>
      <c r="E1161" s="79"/>
      <c r="F1161" s="79"/>
      <c r="G1161" s="79"/>
      <c r="H1161" s="79"/>
      <c r="I1161" s="79"/>
      <c r="J1161" s="79"/>
      <c r="K1161" s="79"/>
      <c r="L1161" s="79"/>
      <c r="M1161" s="79"/>
      <c r="N1161" s="79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3"/>
      <c r="AD1161" s="53"/>
      <c r="AE1161" s="53"/>
      <c r="AF1161" s="53"/>
      <c r="AG1161" s="53"/>
    </row>
    <row r="1162" spans="1:33" x14ac:dyDescent="0.2">
      <c r="A1162" s="79"/>
      <c r="B1162" s="79"/>
      <c r="C1162" s="79"/>
      <c r="D1162" s="79"/>
      <c r="E1162" s="79"/>
      <c r="F1162" s="79"/>
      <c r="G1162" s="79"/>
      <c r="H1162" s="79"/>
      <c r="I1162" s="79"/>
      <c r="J1162" s="79"/>
      <c r="K1162" s="79"/>
      <c r="L1162" s="79"/>
      <c r="M1162" s="79"/>
      <c r="N1162" s="79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3"/>
      <c r="AD1162" s="53"/>
      <c r="AE1162" s="53"/>
      <c r="AF1162" s="53"/>
      <c r="AG1162" s="53"/>
    </row>
    <row r="1163" spans="1:33" x14ac:dyDescent="0.2">
      <c r="A1163" s="79"/>
      <c r="B1163" s="79"/>
      <c r="C1163" s="79"/>
      <c r="D1163" s="79"/>
      <c r="E1163" s="79"/>
      <c r="F1163" s="79"/>
      <c r="G1163" s="79"/>
      <c r="H1163" s="79"/>
      <c r="I1163" s="79"/>
      <c r="J1163" s="79"/>
      <c r="K1163" s="79"/>
      <c r="L1163" s="79"/>
      <c r="M1163" s="79"/>
      <c r="N1163" s="79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3"/>
      <c r="AD1163" s="53"/>
      <c r="AE1163" s="53"/>
      <c r="AF1163" s="53"/>
      <c r="AG1163" s="53"/>
    </row>
    <row r="1164" spans="1:33" x14ac:dyDescent="0.2">
      <c r="A1164" s="79"/>
      <c r="B1164" s="79"/>
      <c r="C1164" s="79"/>
      <c r="D1164" s="79"/>
      <c r="E1164" s="79"/>
      <c r="F1164" s="79"/>
      <c r="G1164" s="79"/>
      <c r="H1164" s="79"/>
      <c r="I1164" s="79"/>
      <c r="J1164" s="79"/>
      <c r="K1164" s="79"/>
      <c r="L1164" s="79"/>
      <c r="M1164" s="79"/>
      <c r="N1164" s="79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3"/>
      <c r="AD1164" s="53"/>
      <c r="AE1164" s="53"/>
      <c r="AF1164" s="53"/>
      <c r="AG1164" s="53"/>
    </row>
    <row r="1165" spans="1:33" x14ac:dyDescent="0.2">
      <c r="A1165" s="79"/>
      <c r="B1165" s="79"/>
      <c r="C1165" s="79"/>
      <c r="D1165" s="79"/>
      <c r="E1165" s="79"/>
      <c r="F1165" s="79"/>
      <c r="G1165" s="79"/>
      <c r="H1165" s="79"/>
      <c r="I1165" s="79"/>
      <c r="J1165" s="79"/>
      <c r="K1165" s="79"/>
      <c r="L1165" s="79"/>
      <c r="M1165" s="79"/>
      <c r="N1165" s="79"/>
      <c r="O1165" s="53"/>
      <c r="P1165" s="53"/>
      <c r="Q1165" s="53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</row>
    <row r="1166" spans="1:33" x14ac:dyDescent="0.2">
      <c r="A1166" s="79"/>
      <c r="B1166" s="79"/>
      <c r="C1166" s="79"/>
      <c r="D1166" s="79"/>
      <c r="E1166" s="79"/>
      <c r="F1166" s="79"/>
      <c r="G1166" s="79"/>
      <c r="H1166" s="79"/>
      <c r="I1166" s="79"/>
      <c r="J1166" s="79"/>
      <c r="K1166" s="79"/>
      <c r="L1166" s="79"/>
      <c r="M1166" s="79"/>
      <c r="N1166" s="79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3"/>
      <c r="AD1166" s="53"/>
      <c r="AE1166" s="53"/>
      <c r="AF1166" s="53"/>
      <c r="AG1166" s="53"/>
    </row>
    <row r="1167" spans="1:33" x14ac:dyDescent="0.2">
      <c r="A1167" s="79"/>
      <c r="B1167" s="79"/>
      <c r="C1167" s="79"/>
      <c r="D1167" s="79"/>
      <c r="E1167" s="79"/>
      <c r="F1167" s="79"/>
      <c r="G1167" s="79"/>
      <c r="H1167" s="79"/>
      <c r="I1167" s="79"/>
      <c r="J1167" s="79"/>
      <c r="K1167" s="79"/>
      <c r="L1167" s="79"/>
      <c r="M1167" s="79"/>
      <c r="N1167" s="79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3"/>
      <c r="AD1167" s="53"/>
      <c r="AE1167" s="53"/>
      <c r="AF1167" s="53"/>
      <c r="AG1167" s="53"/>
    </row>
    <row r="1168" spans="1:33" x14ac:dyDescent="0.2">
      <c r="A1168" s="79"/>
      <c r="B1168" s="79"/>
      <c r="C1168" s="79"/>
      <c r="D1168" s="79"/>
      <c r="E1168" s="79"/>
      <c r="F1168" s="79"/>
      <c r="G1168" s="79"/>
      <c r="H1168" s="79"/>
      <c r="I1168" s="79"/>
      <c r="J1168" s="79"/>
      <c r="K1168" s="79"/>
      <c r="L1168" s="79"/>
      <c r="M1168" s="79"/>
      <c r="N1168" s="79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</row>
    <row r="1169" spans="1:33" x14ac:dyDescent="0.2">
      <c r="A1169" s="79"/>
      <c r="B1169" s="79"/>
      <c r="C1169" s="79"/>
      <c r="D1169" s="79"/>
      <c r="E1169" s="79"/>
      <c r="F1169" s="79"/>
      <c r="G1169" s="79"/>
      <c r="H1169" s="79"/>
      <c r="I1169" s="79"/>
      <c r="J1169" s="79"/>
      <c r="K1169" s="79"/>
      <c r="L1169" s="79"/>
      <c r="M1169" s="79"/>
      <c r="N1169" s="79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3"/>
      <c r="AD1169" s="53"/>
      <c r="AE1169" s="53"/>
      <c r="AF1169" s="53"/>
      <c r="AG1169" s="53"/>
    </row>
    <row r="1170" spans="1:33" x14ac:dyDescent="0.2">
      <c r="A1170" s="79"/>
      <c r="B1170" s="79"/>
      <c r="C1170" s="79"/>
      <c r="D1170" s="79"/>
      <c r="E1170" s="79"/>
      <c r="F1170" s="79"/>
      <c r="G1170" s="79"/>
      <c r="H1170" s="79"/>
      <c r="I1170" s="79"/>
      <c r="J1170" s="79"/>
      <c r="K1170" s="79"/>
      <c r="L1170" s="79"/>
      <c r="M1170" s="79"/>
      <c r="N1170" s="79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</row>
    <row r="1171" spans="1:33" x14ac:dyDescent="0.2">
      <c r="A1171" s="79"/>
      <c r="B1171" s="79"/>
      <c r="C1171" s="79"/>
      <c r="D1171" s="79"/>
      <c r="E1171" s="79"/>
      <c r="F1171" s="79"/>
      <c r="G1171" s="79"/>
      <c r="H1171" s="79"/>
      <c r="I1171" s="79"/>
      <c r="J1171" s="79"/>
      <c r="K1171" s="79"/>
      <c r="L1171" s="79"/>
      <c r="M1171" s="79"/>
      <c r="N1171" s="79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3"/>
      <c r="AD1171" s="53"/>
      <c r="AE1171" s="53"/>
      <c r="AF1171" s="53"/>
      <c r="AG1171" s="53"/>
    </row>
    <row r="1172" spans="1:33" x14ac:dyDescent="0.2">
      <c r="A1172" s="79"/>
      <c r="B1172" s="79"/>
      <c r="C1172" s="79"/>
      <c r="D1172" s="79"/>
      <c r="E1172" s="79"/>
      <c r="F1172" s="79"/>
      <c r="G1172" s="79"/>
      <c r="H1172" s="79"/>
      <c r="I1172" s="79"/>
      <c r="J1172" s="79"/>
      <c r="K1172" s="79"/>
      <c r="L1172" s="79"/>
      <c r="M1172" s="79"/>
      <c r="N1172" s="79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3"/>
      <c r="AD1172" s="53"/>
      <c r="AE1172" s="53"/>
      <c r="AF1172" s="53"/>
      <c r="AG1172" s="53"/>
    </row>
    <row r="1173" spans="1:33" x14ac:dyDescent="0.2">
      <c r="A1173" s="79"/>
      <c r="B1173" s="79"/>
      <c r="C1173" s="79"/>
      <c r="D1173" s="79"/>
      <c r="E1173" s="79"/>
      <c r="F1173" s="79"/>
      <c r="G1173" s="79"/>
      <c r="H1173" s="79"/>
      <c r="I1173" s="79"/>
      <c r="J1173" s="79"/>
      <c r="K1173" s="79"/>
      <c r="L1173" s="79"/>
      <c r="M1173" s="79"/>
      <c r="N1173" s="79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3"/>
      <c r="AD1173" s="53"/>
      <c r="AE1173" s="53"/>
      <c r="AF1173" s="53"/>
      <c r="AG1173" s="53"/>
    </row>
    <row r="1174" spans="1:33" x14ac:dyDescent="0.2">
      <c r="A1174" s="79"/>
      <c r="B1174" s="79"/>
      <c r="C1174" s="79"/>
      <c r="D1174" s="79"/>
      <c r="E1174" s="79"/>
      <c r="F1174" s="79"/>
      <c r="G1174" s="79"/>
      <c r="H1174" s="79"/>
      <c r="I1174" s="79"/>
      <c r="J1174" s="79"/>
      <c r="K1174" s="79"/>
      <c r="L1174" s="79"/>
      <c r="M1174" s="79"/>
      <c r="N1174" s="79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</row>
    <row r="1175" spans="1:33" x14ac:dyDescent="0.2">
      <c r="A1175" s="79"/>
      <c r="B1175" s="79"/>
      <c r="C1175" s="79"/>
      <c r="D1175" s="79"/>
      <c r="E1175" s="79"/>
      <c r="F1175" s="79"/>
      <c r="G1175" s="79"/>
      <c r="H1175" s="79"/>
      <c r="I1175" s="79"/>
      <c r="J1175" s="79"/>
      <c r="K1175" s="79"/>
      <c r="L1175" s="79"/>
      <c r="M1175" s="79"/>
      <c r="N1175" s="79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53"/>
      <c r="AG1175" s="53"/>
    </row>
    <row r="1176" spans="1:33" x14ac:dyDescent="0.2">
      <c r="A1176" s="79"/>
      <c r="B1176" s="79"/>
      <c r="C1176" s="79"/>
      <c r="D1176" s="79"/>
      <c r="E1176" s="79"/>
      <c r="F1176" s="79"/>
      <c r="G1176" s="79"/>
      <c r="H1176" s="79"/>
      <c r="I1176" s="79"/>
      <c r="J1176" s="79"/>
      <c r="K1176" s="79"/>
      <c r="L1176" s="79"/>
      <c r="M1176" s="79"/>
      <c r="N1176" s="79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53"/>
      <c r="AG1176" s="53"/>
    </row>
    <row r="1177" spans="1:33" x14ac:dyDescent="0.2">
      <c r="A1177" s="79"/>
      <c r="B1177" s="79"/>
      <c r="C1177" s="79"/>
      <c r="D1177" s="79"/>
      <c r="E1177" s="79"/>
      <c r="F1177" s="79"/>
      <c r="G1177" s="79"/>
      <c r="H1177" s="79"/>
      <c r="I1177" s="79"/>
      <c r="J1177" s="79"/>
      <c r="K1177" s="79"/>
      <c r="L1177" s="79"/>
      <c r="M1177" s="79"/>
      <c r="N1177" s="79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3"/>
      <c r="AD1177" s="53"/>
      <c r="AE1177" s="53"/>
      <c r="AF1177" s="53"/>
      <c r="AG1177" s="53"/>
    </row>
    <row r="1178" spans="1:33" x14ac:dyDescent="0.2">
      <c r="AG1178" s="53"/>
    </row>
    <row r="1179" spans="1:33" x14ac:dyDescent="0.2">
      <c r="AG1179" s="53"/>
    </row>
    <row r="1180" spans="1:33" x14ac:dyDescent="0.2">
      <c r="AG1180" s="53"/>
    </row>
    <row r="1181" spans="1:33" x14ac:dyDescent="0.2">
      <c r="AG1181" s="53"/>
    </row>
    <row r="1182" spans="1:33" x14ac:dyDescent="0.2">
      <c r="AG1182" s="53"/>
    </row>
    <row r="1183" spans="1:33" x14ac:dyDescent="0.2">
      <c r="AG1183" s="53"/>
    </row>
    <row r="1184" spans="1:33" x14ac:dyDescent="0.2">
      <c r="AG1184" s="53"/>
    </row>
    <row r="1185" spans="33:33" x14ac:dyDescent="0.2">
      <c r="AG1185" s="53"/>
    </row>
    <row r="1186" spans="33:33" x14ac:dyDescent="0.2">
      <c r="AG1186" s="53"/>
    </row>
    <row r="1187" spans="33:33" x14ac:dyDescent="0.2">
      <c r="AG1187" s="53"/>
    </row>
    <row r="1188" spans="33:33" x14ac:dyDescent="0.2">
      <c r="AG1188" s="53"/>
    </row>
    <row r="1189" spans="33:33" x14ac:dyDescent="0.2">
      <c r="AG1189" s="53"/>
    </row>
    <row r="1190" spans="33:33" x14ac:dyDescent="0.2">
      <c r="AG1190" s="53"/>
    </row>
    <row r="1191" spans="33:33" x14ac:dyDescent="0.2">
      <c r="AG1191" s="53"/>
    </row>
    <row r="1192" spans="33:33" x14ac:dyDescent="0.2">
      <c r="AG1192" s="53"/>
    </row>
    <row r="1193" spans="33:33" x14ac:dyDescent="0.2">
      <c r="AG1193" s="53"/>
    </row>
    <row r="1194" spans="33:33" x14ac:dyDescent="0.2">
      <c r="AG1194" s="53"/>
    </row>
    <row r="1195" spans="33:33" x14ac:dyDescent="0.2">
      <c r="AG1195" s="53"/>
    </row>
    <row r="1196" spans="33:33" x14ac:dyDescent="0.2">
      <c r="AG1196" s="53"/>
    </row>
    <row r="1197" spans="33:33" x14ac:dyDescent="0.2">
      <c r="AG1197" s="53"/>
    </row>
    <row r="1198" spans="33:33" x14ac:dyDescent="0.2">
      <c r="AG1198" s="53"/>
    </row>
    <row r="1199" spans="33:33" x14ac:dyDescent="0.2">
      <c r="AG1199" s="53"/>
    </row>
    <row r="1200" spans="33:33" x14ac:dyDescent="0.2">
      <c r="AG1200" s="53"/>
    </row>
    <row r="1201" spans="33:33" x14ac:dyDescent="0.2">
      <c r="AG1201" s="53"/>
    </row>
    <row r="1202" spans="33:33" x14ac:dyDescent="0.2">
      <c r="AG1202" s="53"/>
    </row>
    <row r="1203" spans="33:33" x14ac:dyDescent="0.2">
      <c r="AG1203" s="53"/>
    </row>
    <row r="1204" spans="33:33" x14ac:dyDescent="0.2">
      <c r="AG1204" s="53"/>
    </row>
    <row r="1205" spans="33:33" x14ac:dyDescent="0.2">
      <c r="AG1205" s="53"/>
    </row>
    <row r="1206" spans="33:33" x14ac:dyDescent="0.2">
      <c r="AG1206" s="53"/>
    </row>
    <row r="1207" spans="33:33" x14ac:dyDescent="0.2">
      <c r="AG1207" s="53"/>
    </row>
    <row r="1208" spans="33:33" x14ac:dyDescent="0.2">
      <c r="AG1208" s="53"/>
    </row>
    <row r="1209" spans="33:33" x14ac:dyDescent="0.2">
      <c r="AG1209" s="53"/>
    </row>
    <row r="1210" spans="33:33" x14ac:dyDescent="0.2">
      <c r="AG1210" s="53"/>
    </row>
    <row r="1211" spans="33:33" x14ac:dyDescent="0.2">
      <c r="AG1211" s="53"/>
    </row>
    <row r="1212" spans="33:33" x14ac:dyDescent="0.2">
      <c r="AG1212" s="53"/>
    </row>
    <row r="1213" spans="33:33" x14ac:dyDescent="0.2">
      <c r="AG1213" s="53"/>
    </row>
    <row r="1214" spans="33:33" x14ac:dyDescent="0.2">
      <c r="AG1214" s="53"/>
    </row>
    <row r="1215" spans="33:33" x14ac:dyDescent="0.2">
      <c r="AG1215" s="53"/>
    </row>
    <row r="1216" spans="33:33" x14ac:dyDescent="0.2">
      <c r="AG1216" s="53"/>
    </row>
    <row r="1217" spans="33:33" x14ac:dyDescent="0.2">
      <c r="AG1217" s="53"/>
    </row>
    <row r="1218" spans="33:33" x14ac:dyDescent="0.2">
      <c r="AG1218" s="53"/>
    </row>
    <row r="1219" spans="33:33" x14ac:dyDescent="0.2">
      <c r="AG1219" s="53"/>
    </row>
    <row r="1220" spans="33:33" x14ac:dyDescent="0.2">
      <c r="AG1220" s="53"/>
    </row>
    <row r="1221" spans="33:33" x14ac:dyDescent="0.2">
      <c r="AG1221" s="53"/>
    </row>
    <row r="1222" spans="33:33" x14ac:dyDescent="0.2">
      <c r="AG1222" s="53"/>
    </row>
    <row r="1223" spans="33:33" x14ac:dyDescent="0.2">
      <c r="AG1223" s="53"/>
    </row>
    <row r="1224" spans="33:33" x14ac:dyDescent="0.2">
      <c r="AG1224" s="53"/>
    </row>
    <row r="1225" spans="33:33" x14ac:dyDescent="0.2">
      <c r="AG1225" s="53"/>
    </row>
    <row r="1226" spans="33:33" x14ac:dyDescent="0.2">
      <c r="AG1226" s="53"/>
    </row>
    <row r="1227" spans="33:33" x14ac:dyDescent="0.2">
      <c r="AG1227" s="53"/>
    </row>
    <row r="1228" spans="33:33" x14ac:dyDescent="0.2">
      <c r="AG1228" s="53"/>
    </row>
    <row r="1229" spans="33:33" x14ac:dyDescent="0.2">
      <c r="AG1229" s="53"/>
    </row>
    <row r="1230" spans="33:33" x14ac:dyDescent="0.2">
      <c r="AG1230" s="53"/>
    </row>
    <row r="1231" spans="33:33" x14ac:dyDescent="0.2">
      <c r="AG1231" s="53"/>
    </row>
    <row r="1232" spans="33:33" x14ac:dyDescent="0.2">
      <c r="AG1232" s="53"/>
    </row>
    <row r="1233" spans="33:33" x14ac:dyDescent="0.2">
      <c r="AG1233" s="53"/>
    </row>
    <row r="1234" spans="33:33" x14ac:dyDescent="0.2">
      <c r="AG1234" s="53"/>
    </row>
    <row r="1235" spans="33:33" x14ac:dyDescent="0.2">
      <c r="AG1235" s="53"/>
    </row>
    <row r="1236" spans="33:33" x14ac:dyDescent="0.2">
      <c r="AG1236" s="53"/>
    </row>
    <row r="1237" spans="33:33" x14ac:dyDescent="0.2">
      <c r="AG1237" s="53"/>
    </row>
    <row r="1238" spans="33:33" x14ac:dyDescent="0.2">
      <c r="AG1238" s="53"/>
    </row>
    <row r="1239" spans="33:33" x14ac:dyDescent="0.2">
      <c r="AG1239" s="53"/>
    </row>
    <row r="1240" spans="33:33" x14ac:dyDescent="0.2">
      <c r="AG1240" s="53"/>
    </row>
    <row r="1241" spans="33:33" x14ac:dyDescent="0.2">
      <c r="AG1241" s="53"/>
    </row>
    <row r="1242" spans="33:33" x14ac:dyDescent="0.2">
      <c r="AG1242" s="53"/>
    </row>
    <row r="1243" spans="33:33" x14ac:dyDescent="0.2">
      <c r="AG1243" s="53"/>
    </row>
    <row r="1244" spans="33:33" x14ac:dyDescent="0.2">
      <c r="AG1244" s="53"/>
    </row>
    <row r="1245" spans="33:33" x14ac:dyDescent="0.2">
      <c r="AG1245" s="53"/>
    </row>
    <row r="1246" spans="33:33" x14ac:dyDescent="0.2">
      <c r="AG1246" s="53"/>
    </row>
    <row r="1247" spans="33:33" x14ac:dyDescent="0.2">
      <c r="AG1247" s="53"/>
    </row>
    <row r="1248" spans="33:33" x14ac:dyDescent="0.2">
      <c r="AG1248" s="53"/>
    </row>
    <row r="1249" spans="33:33" x14ac:dyDescent="0.2">
      <c r="AG1249" s="53"/>
    </row>
    <row r="1250" spans="33:33" x14ac:dyDescent="0.2">
      <c r="AG1250" s="53"/>
    </row>
    <row r="1251" spans="33:33" x14ac:dyDescent="0.2">
      <c r="AG1251" s="53"/>
    </row>
    <row r="1252" spans="33:33" x14ac:dyDescent="0.2">
      <c r="AG1252" s="53"/>
    </row>
    <row r="1253" spans="33:33" x14ac:dyDescent="0.2">
      <c r="AG1253" s="53"/>
    </row>
    <row r="1254" spans="33:33" x14ac:dyDescent="0.2">
      <c r="AG1254" s="53"/>
    </row>
    <row r="1255" spans="33:33" x14ac:dyDescent="0.2">
      <c r="AG1255" s="53"/>
    </row>
    <row r="1256" spans="33:33" x14ac:dyDescent="0.2">
      <c r="AG1256" s="53"/>
    </row>
    <row r="1257" spans="33:33" x14ac:dyDescent="0.2">
      <c r="AG1257" s="53"/>
    </row>
    <row r="1258" spans="33:33" x14ac:dyDescent="0.2">
      <c r="AG1258" s="53"/>
    </row>
    <row r="1259" spans="33:33" x14ac:dyDescent="0.2">
      <c r="AG1259" s="53"/>
    </row>
    <row r="1260" spans="33:33" x14ac:dyDescent="0.2">
      <c r="AG1260" s="53"/>
    </row>
    <row r="1261" spans="33:33" x14ac:dyDescent="0.2">
      <c r="AG1261" s="53"/>
    </row>
    <row r="1262" spans="33:33" x14ac:dyDescent="0.2">
      <c r="AG1262" s="53"/>
    </row>
    <row r="1263" spans="33:33" x14ac:dyDescent="0.2">
      <c r="AG1263" s="53"/>
    </row>
    <row r="1264" spans="33:33" x14ac:dyDescent="0.2">
      <c r="AG1264" s="53"/>
    </row>
    <row r="1265" spans="33:33" x14ac:dyDescent="0.2">
      <c r="AG1265" s="53"/>
    </row>
    <row r="1266" spans="33:33" x14ac:dyDescent="0.2">
      <c r="AG1266" s="53"/>
    </row>
    <row r="1267" spans="33:33" x14ac:dyDescent="0.2">
      <c r="AG1267" s="53"/>
    </row>
    <row r="1268" spans="33:33" x14ac:dyDescent="0.2">
      <c r="AG1268" s="53"/>
    </row>
    <row r="1269" spans="33:33" x14ac:dyDescent="0.2">
      <c r="AG1269" s="53"/>
    </row>
    <row r="1270" spans="33:33" x14ac:dyDescent="0.2">
      <c r="AG1270" s="53"/>
    </row>
    <row r="1271" spans="33:33" x14ac:dyDescent="0.2">
      <c r="AG1271" s="53"/>
    </row>
    <row r="1272" spans="33:33" x14ac:dyDescent="0.2">
      <c r="AG1272" s="53"/>
    </row>
    <row r="1273" spans="33:33" x14ac:dyDescent="0.2">
      <c r="AG1273" s="53"/>
    </row>
    <row r="1274" spans="33:33" x14ac:dyDescent="0.2">
      <c r="AG1274" s="53"/>
    </row>
    <row r="1275" spans="33:33" x14ac:dyDescent="0.2">
      <c r="AG1275" s="53"/>
    </row>
    <row r="1276" spans="33:33" x14ac:dyDescent="0.2">
      <c r="AG1276" s="53"/>
    </row>
    <row r="1277" spans="33:33" x14ac:dyDescent="0.2">
      <c r="AG1277" s="53"/>
    </row>
    <row r="1278" spans="33:33" x14ac:dyDescent="0.2">
      <c r="AG1278" s="53"/>
    </row>
    <row r="1279" spans="33:33" x14ac:dyDescent="0.2">
      <c r="AG1279" s="53"/>
    </row>
    <row r="1280" spans="33:33" x14ac:dyDescent="0.2">
      <c r="AG1280" s="53"/>
    </row>
    <row r="1281" spans="33:33" x14ac:dyDescent="0.2">
      <c r="AG1281" s="53"/>
    </row>
    <row r="1282" spans="33:33" x14ac:dyDescent="0.2">
      <c r="AG1282" s="53"/>
    </row>
    <row r="1283" spans="33:33" x14ac:dyDescent="0.2">
      <c r="AG1283" s="53"/>
    </row>
    <row r="1284" spans="33:33" x14ac:dyDescent="0.2">
      <c r="AG1284" s="53"/>
    </row>
    <row r="1285" spans="33:33" x14ac:dyDescent="0.2">
      <c r="AG1285" s="53"/>
    </row>
    <row r="1286" spans="33:33" x14ac:dyDescent="0.2">
      <c r="AG1286" s="53"/>
    </row>
    <row r="1287" spans="33:33" x14ac:dyDescent="0.2">
      <c r="AG1287" s="53"/>
    </row>
    <row r="1288" spans="33:33" x14ac:dyDescent="0.2">
      <c r="AG1288" s="53"/>
    </row>
    <row r="1289" spans="33:33" x14ac:dyDescent="0.2">
      <c r="AG1289" s="53"/>
    </row>
    <row r="1290" spans="33:33" x14ac:dyDescent="0.2">
      <c r="AG1290" s="53"/>
    </row>
    <row r="1291" spans="33:33" x14ac:dyDescent="0.2">
      <c r="AG1291" s="53"/>
    </row>
    <row r="1292" spans="33:33" x14ac:dyDescent="0.2">
      <c r="AG1292" s="53"/>
    </row>
    <row r="1293" spans="33:33" x14ac:dyDescent="0.2">
      <c r="AG1293" s="53"/>
    </row>
    <row r="1294" spans="33:33" x14ac:dyDescent="0.2">
      <c r="AG1294" s="53"/>
    </row>
    <row r="1295" spans="33:33" x14ac:dyDescent="0.2">
      <c r="AG1295" s="53"/>
    </row>
    <row r="1296" spans="33:33" x14ac:dyDescent="0.2">
      <c r="AG1296" s="53"/>
    </row>
    <row r="1297" spans="33:33" x14ac:dyDescent="0.2">
      <c r="AG1297" s="53"/>
    </row>
    <row r="1298" spans="33:33" x14ac:dyDescent="0.2">
      <c r="AG1298" s="53"/>
    </row>
    <row r="1299" spans="33:33" x14ac:dyDescent="0.2">
      <c r="AG1299" s="53"/>
    </row>
    <row r="1300" spans="33:33" x14ac:dyDescent="0.2">
      <c r="AG1300" s="53"/>
    </row>
    <row r="1301" spans="33:33" x14ac:dyDescent="0.2">
      <c r="AG1301" s="53"/>
    </row>
    <row r="1302" spans="33:33" x14ac:dyDescent="0.2">
      <c r="AG1302" s="53"/>
    </row>
    <row r="1303" spans="33:33" x14ac:dyDescent="0.2">
      <c r="AG1303" s="53"/>
    </row>
    <row r="1304" spans="33:33" x14ac:dyDescent="0.2">
      <c r="AG1304" s="53"/>
    </row>
    <row r="1305" spans="33:33" x14ac:dyDescent="0.2">
      <c r="AG1305" s="53"/>
    </row>
    <row r="1306" spans="33:33" x14ac:dyDescent="0.2">
      <c r="AG1306" s="53"/>
    </row>
    <row r="1307" spans="33:33" x14ac:dyDescent="0.2">
      <c r="AG1307" s="53"/>
    </row>
    <row r="1308" spans="33:33" x14ac:dyDescent="0.2">
      <c r="AG1308" s="53"/>
    </row>
    <row r="1309" spans="33:33" x14ac:dyDescent="0.2">
      <c r="AG1309" s="53"/>
    </row>
    <row r="1310" spans="33:33" x14ac:dyDescent="0.2">
      <c r="AG1310" s="53"/>
    </row>
    <row r="1311" spans="33:33" x14ac:dyDescent="0.2">
      <c r="AG1311" s="53"/>
    </row>
    <row r="1312" spans="33:33" x14ac:dyDescent="0.2">
      <c r="AG1312" s="53"/>
    </row>
    <row r="1313" spans="33:33" x14ac:dyDescent="0.2">
      <c r="AG1313" s="53"/>
    </row>
    <row r="1314" spans="33:33" x14ac:dyDescent="0.2">
      <c r="AG1314" s="53"/>
    </row>
    <row r="1315" spans="33:33" x14ac:dyDescent="0.2">
      <c r="AG1315" s="53"/>
    </row>
    <row r="1316" spans="33:33" x14ac:dyDescent="0.2">
      <c r="AG1316" s="53"/>
    </row>
    <row r="1317" spans="33:33" x14ac:dyDescent="0.2">
      <c r="AG1317" s="53"/>
    </row>
    <row r="1318" spans="33:33" x14ac:dyDescent="0.2">
      <c r="AG1318" s="53"/>
    </row>
    <row r="1319" spans="33:33" x14ac:dyDescent="0.2">
      <c r="AG1319" s="53"/>
    </row>
    <row r="1320" spans="33:33" x14ac:dyDescent="0.2">
      <c r="AG1320" s="53"/>
    </row>
    <row r="1321" spans="33:33" x14ac:dyDescent="0.2">
      <c r="AG1321" s="53"/>
    </row>
    <row r="1322" spans="33:33" x14ac:dyDescent="0.2">
      <c r="AG1322" s="53"/>
    </row>
    <row r="1323" spans="33:33" x14ac:dyDescent="0.2">
      <c r="AG1323" s="53"/>
    </row>
    <row r="1324" spans="33:33" x14ac:dyDescent="0.2">
      <c r="AG1324" s="53"/>
    </row>
    <row r="1325" spans="33:33" x14ac:dyDescent="0.2">
      <c r="AG1325" s="53"/>
    </row>
    <row r="1326" spans="33:33" x14ac:dyDescent="0.2">
      <c r="AG1326" s="53"/>
    </row>
    <row r="1327" spans="33:33" x14ac:dyDescent="0.2">
      <c r="AG1327" s="53"/>
    </row>
    <row r="1328" spans="33:33" x14ac:dyDescent="0.2">
      <c r="AG1328" s="53"/>
    </row>
    <row r="1329" spans="33:33" x14ac:dyDescent="0.2">
      <c r="AG1329" s="53"/>
    </row>
    <row r="1330" spans="33:33" x14ac:dyDescent="0.2">
      <c r="AG1330" s="53"/>
    </row>
    <row r="1331" spans="33:33" x14ac:dyDescent="0.2">
      <c r="AG1331" s="53"/>
    </row>
    <row r="1332" spans="33:33" x14ac:dyDescent="0.2">
      <c r="AG1332" s="53"/>
    </row>
    <row r="1333" spans="33:33" x14ac:dyDescent="0.2">
      <c r="AG1333" s="53"/>
    </row>
    <row r="1334" spans="33:33" x14ac:dyDescent="0.2">
      <c r="AG1334" s="53"/>
    </row>
    <row r="1335" spans="33:33" x14ac:dyDescent="0.2">
      <c r="AG1335" s="53"/>
    </row>
    <row r="1336" spans="33:33" x14ac:dyDescent="0.2">
      <c r="AG1336" s="53"/>
    </row>
    <row r="1337" spans="33:33" x14ac:dyDescent="0.2">
      <c r="AG1337" s="53"/>
    </row>
    <row r="1338" spans="33:33" x14ac:dyDescent="0.2">
      <c r="AG1338" s="53"/>
    </row>
    <row r="1339" spans="33:33" x14ac:dyDescent="0.2">
      <c r="AG1339" s="53"/>
    </row>
    <row r="1340" spans="33:33" x14ac:dyDescent="0.2">
      <c r="AG1340" s="53"/>
    </row>
    <row r="1341" spans="33:33" x14ac:dyDescent="0.2">
      <c r="AG1341" s="53"/>
    </row>
    <row r="1342" spans="33:33" x14ac:dyDescent="0.2">
      <c r="AG1342" s="53"/>
    </row>
    <row r="1343" spans="33:33" x14ac:dyDescent="0.2">
      <c r="AG1343" s="53"/>
    </row>
    <row r="1344" spans="33:33" x14ac:dyDescent="0.2">
      <c r="AG1344" s="53"/>
    </row>
    <row r="1345" spans="33:33" x14ac:dyDescent="0.2">
      <c r="AG1345" s="53"/>
    </row>
    <row r="1346" spans="33:33" x14ac:dyDescent="0.2">
      <c r="AG1346" s="53"/>
    </row>
    <row r="1347" spans="33:33" x14ac:dyDescent="0.2">
      <c r="AG1347" s="53"/>
    </row>
    <row r="1348" spans="33:33" x14ac:dyDescent="0.2">
      <c r="AG1348" s="53"/>
    </row>
    <row r="1349" spans="33:33" x14ac:dyDescent="0.2">
      <c r="AG1349" s="53"/>
    </row>
    <row r="1350" spans="33:33" x14ac:dyDescent="0.2">
      <c r="AG1350" s="53"/>
    </row>
    <row r="1351" spans="33:33" x14ac:dyDescent="0.2">
      <c r="AG1351" s="53"/>
    </row>
    <row r="1352" spans="33:33" x14ac:dyDescent="0.2">
      <c r="AG1352" s="53"/>
    </row>
    <row r="1353" spans="33:33" x14ac:dyDescent="0.2">
      <c r="AG1353" s="53"/>
    </row>
    <row r="1354" spans="33:33" x14ac:dyDescent="0.2">
      <c r="AG1354" s="53"/>
    </row>
    <row r="1355" spans="33:33" x14ac:dyDescent="0.2">
      <c r="AG1355" s="53"/>
    </row>
    <row r="1356" spans="33:33" x14ac:dyDescent="0.2">
      <c r="AG1356" s="53"/>
    </row>
    <row r="1357" spans="33:33" x14ac:dyDescent="0.2">
      <c r="AG1357" s="53"/>
    </row>
    <row r="1358" spans="33:33" x14ac:dyDescent="0.2">
      <c r="AG1358" s="53"/>
    </row>
    <row r="1359" spans="33:33" x14ac:dyDescent="0.2">
      <c r="AG1359" s="53"/>
    </row>
    <row r="1360" spans="33:33" x14ac:dyDescent="0.2">
      <c r="AG1360" s="53"/>
    </row>
    <row r="1361" spans="33:33" x14ac:dyDescent="0.2">
      <c r="AG1361" s="53"/>
    </row>
    <row r="1362" spans="33:33" x14ac:dyDescent="0.2">
      <c r="AG1362" s="53"/>
    </row>
    <row r="1363" spans="33:33" x14ac:dyDescent="0.2">
      <c r="AG1363" s="53"/>
    </row>
    <row r="1364" spans="33:33" x14ac:dyDescent="0.2">
      <c r="AG1364" s="53"/>
    </row>
    <row r="1365" spans="33:33" x14ac:dyDescent="0.2">
      <c r="AG1365" s="53"/>
    </row>
    <row r="1366" spans="33:33" x14ac:dyDescent="0.2">
      <c r="AG1366" s="53"/>
    </row>
    <row r="1367" spans="33:33" x14ac:dyDescent="0.2">
      <c r="AG1367" s="53"/>
    </row>
    <row r="1368" spans="33:33" x14ac:dyDescent="0.2">
      <c r="AG1368" s="53"/>
    </row>
    <row r="1369" spans="33:33" x14ac:dyDescent="0.2">
      <c r="AG1369" s="53"/>
    </row>
    <row r="1370" spans="33:33" x14ac:dyDescent="0.2">
      <c r="AG1370" s="53"/>
    </row>
    <row r="1371" spans="33:33" x14ac:dyDescent="0.2">
      <c r="AG1371" s="53"/>
    </row>
    <row r="1372" spans="33:33" x14ac:dyDescent="0.2">
      <c r="AG1372" s="53"/>
    </row>
    <row r="1373" spans="33:33" x14ac:dyDescent="0.2">
      <c r="AG1373" s="53"/>
    </row>
    <row r="1374" spans="33:33" x14ac:dyDescent="0.2">
      <c r="AG1374" s="53"/>
    </row>
    <row r="1375" spans="33:33" x14ac:dyDescent="0.2">
      <c r="AG1375" s="53"/>
    </row>
    <row r="1376" spans="33:33" x14ac:dyDescent="0.2">
      <c r="AG1376" s="53"/>
    </row>
    <row r="1377" spans="33:33" x14ac:dyDescent="0.2">
      <c r="AG1377" s="53"/>
    </row>
    <row r="1378" spans="33:33" x14ac:dyDescent="0.2">
      <c r="AG1378" s="53"/>
    </row>
    <row r="1379" spans="33:33" x14ac:dyDescent="0.2">
      <c r="AG1379" s="53"/>
    </row>
    <row r="1380" spans="33:33" x14ac:dyDescent="0.2">
      <c r="AG1380" s="53"/>
    </row>
    <row r="1381" spans="33:33" x14ac:dyDescent="0.2">
      <c r="AG1381" s="53"/>
    </row>
    <row r="1382" spans="33:33" x14ac:dyDescent="0.2">
      <c r="AG1382" s="53"/>
    </row>
    <row r="1383" spans="33:33" x14ac:dyDescent="0.2">
      <c r="AG1383" s="53"/>
    </row>
    <row r="1384" spans="33:33" x14ac:dyDescent="0.2">
      <c r="AG1384" s="53"/>
    </row>
    <row r="1385" spans="33:33" x14ac:dyDescent="0.2">
      <c r="AG1385" s="53"/>
    </row>
    <row r="1386" spans="33:33" x14ac:dyDescent="0.2">
      <c r="AG1386" s="53"/>
    </row>
    <row r="1387" spans="33:33" x14ac:dyDescent="0.2">
      <c r="AG1387" s="53"/>
    </row>
    <row r="1388" spans="33:33" x14ac:dyDescent="0.2">
      <c r="AG1388" s="53"/>
    </row>
    <row r="1389" spans="33:33" x14ac:dyDescent="0.2">
      <c r="AG1389" s="53"/>
    </row>
    <row r="1390" spans="33:33" x14ac:dyDescent="0.2">
      <c r="AG1390" s="53"/>
    </row>
    <row r="1391" spans="33:33" x14ac:dyDescent="0.2">
      <c r="AG1391" s="53"/>
    </row>
    <row r="1392" spans="33:33" x14ac:dyDescent="0.2">
      <c r="AG1392" s="53"/>
    </row>
    <row r="1393" spans="33:33" x14ac:dyDescent="0.2">
      <c r="AG1393" s="53"/>
    </row>
    <row r="1394" spans="33:33" x14ac:dyDescent="0.2">
      <c r="AG1394" s="53"/>
    </row>
    <row r="1395" spans="33:33" x14ac:dyDescent="0.2">
      <c r="AG1395" s="53"/>
    </row>
    <row r="1396" spans="33:33" x14ac:dyDescent="0.2">
      <c r="AG1396" s="53"/>
    </row>
    <row r="1397" spans="33:33" x14ac:dyDescent="0.2">
      <c r="AG1397" s="53"/>
    </row>
    <row r="1398" spans="33:33" x14ac:dyDescent="0.2">
      <c r="AG1398" s="53"/>
    </row>
    <row r="1399" spans="33:33" x14ac:dyDescent="0.2">
      <c r="AG1399" s="53"/>
    </row>
    <row r="1400" spans="33:33" x14ac:dyDescent="0.2">
      <c r="AG1400" s="53"/>
    </row>
    <row r="1401" spans="33:33" x14ac:dyDescent="0.2">
      <c r="AG1401" s="53"/>
    </row>
    <row r="1402" spans="33:33" x14ac:dyDescent="0.2">
      <c r="AG1402" s="53"/>
    </row>
    <row r="1403" spans="33:33" x14ac:dyDescent="0.2">
      <c r="AG1403" s="53"/>
    </row>
    <row r="1404" spans="33:33" x14ac:dyDescent="0.2">
      <c r="AG1404" s="53"/>
    </row>
    <row r="1405" spans="33:33" x14ac:dyDescent="0.2">
      <c r="AG1405" s="53"/>
    </row>
    <row r="1406" spans="33:33" x14ac:dyDescent="0.2">
      <c r="AG1406" s="53"/>
    </row>
    <row r="1407" spans="33:33" x14ac:dyDescent="0.2">
      <c r="AG1407" s="53"/>
    </row>
    <row r="1408" spans="33:33" x14ac:dyDescent="0.2">
      <c r="AG1408" s="53"/>
    </row>
    <row r="1409" spans="33:33" x14ac:dyDescent="0.2">
      <c r="AG1409" s="53"/>
    </row>
    <row r="1410" spans="33:33" x14ac:dyDescent="0.2">
      <c r="AG1410" s="53"/>
    </row>
    <row r="1411" spans="33:33" x14ac:dyDescent="0.2">
      <c r="AG1411" s="53"/>
    </row>
    <row r="1412" spans="33:33" x14ac:dyDescent="0.2">
      <c r="AG1412" s="53"/>
    </row>
    <row r="1413" spans="33:33" x14ac:dyDescent="0.2">
      <c r="AG1413" s="53"/>
    </row>
    <row r="1414" spans="33:33" x14ac:dyDescent="0.2">
      <c r="AG1414" s="53"/>
    </row>
    <row r="1415" spans="33:33" x14ac:dyDescent="0.2">
      <c r="AG1415" s="53"/>
    </row>
    <row r="1416" spans="33:33" x14ac:dyDescent="0.2">
      <c r="AG1416" s="53"/>
    </row>
    <row r="1417" spans="33:33" x14ac:dyDescent="0.2">
      <c r="AG1417" s="53"/>
    </row>
    <row r="1418" spans="33:33" x14ac:dyDescent="0.2">
      <c r="AG1418" s="53"/>
    </row>
    <row r="1419" spans="33:33" x14ac:dyDescent="0.2">
      <c r="AG1419" s="53"/>
    </row>
    <row r="1420" spans="33:33" x14ac:dyDescent="0.2">
      <c r="AG1420" s="53"/>
    </row>
    <row r="1421" spans="33:33" x14ac:dyDescent="0.2">
      <c r="AG1421" s="53"/>
    </row>
    <row r="1422" spans="33:33" x14ac:dyDescent="0.2">
      <c r="AG1422" s="53"/>
    </row>
    <row r="1423" spans="33:33" x14ac:dyDescent="0.2">
      <c r="AG1423" s="53"/>
    </row>
    <row r="1424" spans="33:33" x14ac:dyDescent="0.2">
      <c r="AG1424" s="53"/>
    </row>
    <row r="1425" spans="33:33" x14ac:dyDescent="0.2">
      <c r="AG1425" s="53"/>
    </row>
    <row r="1426" spans="33:33" x14ac:dyDescent="0.2">
      <c r="AG1426" s="53"/>
    </row>
    <row r="1427" spans="33:33" x14ac:dyDescent="0.2">
      <c r="AG1427" s="53"/>
    </row>
    <row r="1428" spans="33:33" x14ac:dyDescent="0.2">
      <c r="AG1428" s="53"/>
    </row>
    <row r="1429" spans="33:33" x14ac:dyDescent="0.2">
      <c r="AG1429" s="53"/>
    </row>
    <row r="1430" spans="33:33" x14ac:dyDescent="0.2">
      <c r="AG1430" s="53"/>
    </row>
    <row r="1431" spans="33:33" x14ac:dyDescent="0.2">
      <c r="AG1431" s="53"/>
    </row>
    <row r="1432" spans="33:33" x14ac:dyDescent="0.2">
      <c r="AG1432" s="53"/>
    </row>
    <row r="1433" spans="33:33" x14ac:dyDescent="0.2">
      <c r="AG1433" s="53"/>
    </row>
    <row r="1434" spans="33:33" x14ac:dyDescent="0.2">
      <c r="AG1434" s="53"/>
    </row>
    <row r="1435" spans="33:33" x14ac:dyDescent="0.2">
      <c r="AG1435" s="53"/>
    </row>
    <row r="1436" spans="33:33" x14ac:dyDescent="0.2">
      <c r="AG1436" s="53"/>
    </row>
    <row r="1437" spans="33:33" x14ac:dyDescent="0.2">
      <c r="AG1437" s="53"/>
    </row>
    <row r="1438" spans="33:33" x14ac:dyDescent="0.2">
      <c r="AG1438" s="53"/>
    </row>
    <row r="1439" spans="33:33" x14ac:dyDescent="0.2">
      <c r="AG1439" s="53"/>
    </row>
    <row r="1440" spans="33:33" x14ac:dyDescent="0.2">
      <c r="AG1440" s="53"/>
    </row>
    <row r="1441" spans="33:33" x14ac:dyDescent="0.2">
      <c r="AG1441" s="53"/>
    </row>
    <row r="1442" spans="33:33" x14ac:dyDescent="0.2">
      <c r="AG1442" s="53"/>
    </row>
    <row r="1443" spans="33:33" x14ac:dyDescent="0.2">
      <c r="AG1443" s="53"/>
    </row>
    <row r="1444" spans="33:33" x14ac:dyDescent="0.2">
      <c r="AG1444" s="53"/>
    </row>
    <row r="1445" spans="33:33" x14ac:dyDescent="0.2">
      <c r="AG1445" s="53"/>
    </row>
    <row r="1446" spans="33:33" x14ac:dyDescent="0.2">
      <c r="AG1446" s="53"/>
    </row>
    <row r="1447" spans="33:33" x14ac:dyDescent="0.2">
      <c r="AG1447" s="53"/>
    </row>
    <row r="1448" spans="33:33" x14ac:dyDescent="0.2">
      <c r="AG1448" s="53"/>
    </row>
    <row r="1449" spans="33:33" x14ac:dyDescent="0.2">
      <c r="AG1449" s="53"/>
    </row>
    <row r="1450" spans="33:33" x14ac:dyDescent="0.2">
      <c r="AG1450" s="53"/>
    </row>
    <row r="1451" spans="33:33" x14ac:dyDescent="0.2">
      <c r="AG1451" s="53"/>
    </row>
    <row r="1452" spans="33:33" x14ac:dyDescent="0.2">
      <c r="AG1452" s="53"/>
    </row>
    <row r="1453" spans="33:33" x14ac:dyDescent="0.2">
      <c r="AG1453" s="53"/>
    </row>
    <row r="1454" spans="33:33" x14ac:dyDescent="0.2">
      <c r="AG1454" s="53"/>
    </row>
    <row r="1455" spans="33:33" x14ac:dyDescent="0.2">
      <c r="AG1455" s="53"/>
    </row>
    <row r="1456" spans="33:33" x14ac:dyDescent="0.2">
      <c r="AG1456" s="53"/>
    </row>
    <row r="1457" spans="33:33" x14ac:dyDescent="0.2">
      <c r="AG1457" s="53"/>
    </row>
    <row r="1458" spans="33:33" x14ac:dyDescent="0.2">
      <c r="AG1458" s="53"/>
    </row>
    <row r="1459" spans="33:33" x14ac:dyDescent="0.2">
      <c r="AG1459" s="53"/>
    </row>
    <row r="1460" spans="33:33" x14ac:dyDescent="0.2">
      <c r="AG1460" s="53"/>
    </row>
    <row r="1461" spans="33:33" x14ac:dyDescent="0.2">
      <c r="AG1461" s="53"/>
    </row>
    <row r="1462" spans="33:33" x14ac:dyDescent="0.2">
      <c r="AG1462" s="53"/>
    </row>
    <row r="1463" spans="33:33" x14ac:dyDescent="0.2">
      <c r="AG1463" s="53"/>
    </row>
    <row r="1464" spans="33:33" x14ac:dyDescent="0.2">
      <c r="AG1464" s="53"/>
    </row>
    <row r="1465" spans="33:33" x14ac:dyDescent="0.2">
      <c r="AG1465" s="53"/>
    </row>
    <row r="1466" spans="33:33" x14ac:dyDescent="0.2">
      <c r="AG1466" s="53"/>
    </row>
    <row r="1467" spans="33:33" x14ac:dyDescent="0.2">
      <c r="AG1467" s="53"/>
    </row>
    <row r="1468" spans="33:33" x14ac:dyDescent="0.2">
      <c r="AG1468" s="53"/>
    </row>
    <row r="1469" spans="33:33" x14ac:dyDescent="0.2">
      <c r="AG1469" s="53"/>
    </row>
    <row r="1470" spans="33:33" x14ac:dyDescent="0.2">
      <c r="AG1470" s="53"/>
    </row>
    <row r="1471" spans="33:33" x14ac:dyDescent="0.2">
      <c r="AG1471" s="53"/>
    </row>
    <row r="1472" spans="33:33" x14ac:dyDescent="0.2">
      <c r="AG1472" s="53"/>
    </row>
    <row r="1473" spans="33:33" x14ac:dyDescent="0.2">
      <c r="AG1473" s="53"/>
    </row>
    <row r="1474" spans="33:33" x14ac:dyDescent="0.2">
      <c r="AG1474" s="53"/>
    </row>
    <row r="1475" spans="33:33" x14ac:dyDescent="0.2">
      <c r="AG1475" s="53"/>
    </row>
    <row r="1476" spans="33:33" x14ac:dyDescent="0.2">
      <c r="AG1476" s="53"/>
    </row>
    <row r="1477" spans="33:33" x14ac:dyDescent="0.2">
      <c r="AG1477" s="53"/>
    </row>
    <row r="1478" spans="33:33" x14ac:dyDescent="0.2">
      <c r="AG1478" s="53"/>
    </row>
    <row r="1479" spans="33:33" x14ac:dyDescent="0.2">
      <c r="AG1479" s="53"/>
    </row>
    <row r="1480" spans="33:33" x14ac:dyDescent="0.2">
      <c r="AG1480" s="53"/>
    </row>
    <row r="1481" spans="33:33" x14ac:dyDescent="0.2">
      <c r="AG1481" s="53"/>
    </row>
    <row r="1482" spans="33:33" x14ac:dyDescent="0.2">
      <c r="AG1482" s="53"/>
    </row>
    <row r="1483" spans="33:33" x14ac:dyDescent="0.2">
      <c r="AG1483" s="53"/>
    </row>
    <row r="1484" spans="33:33" x14ac:dyDescent="0.2">
      <c r="AG1484" s="53"/>
    </row>
    <row r="1485" spans="33:33" x14ac:dyDescent="0.2">
      <c r="AG1485" s="53"/>
    </row>
    <row r="1486" spans="33:33" x14ac:dyDescent="0.2">
      <c r="AG1486" s="53"/>
    </row>
    <row r="1487" spans="33:33" x14ac:dyDescent="0.2">
      <c r="AG1487" s="53"/>
    </row>
    <row r="1488" spans="33:33" x14ac:dyDescent="0.2">
      <c r="AG1488" s="53"/>
    </row>
    <row r="1489" spans="33:33" x14ac:dyDescent="0.2">
      <c r="AG1489" s="53"/>
    </row>
    <row r="1490" spans="33:33" x14ac:dyDescent="0.2">
      <c r="AG1490" s="53"/>
    </row>
    <row r="1491" spans="33:33" x14ac:dyDescent="0.2">
      <c r="AG1491" s="53"/>
    </row>
    <row r="1492" spans="33:33" x14ac:dyDescent="0.2">
      <c r="AG1492" s="53"/>
    </row>
    <row r="1493" spans="33:33" x14ac:dyDescent="0.2">
      <c r="AG1493" s="53"/>
    </row>
    <row r="1494" spans="33:33" x14ac:dyDescent="0.2">
      <c r="AG1494" s="53"/>
    </row>
    <row r="1495" spans="33:33" x14ac:dyDescent="0.2">
      <c r="AG1495" s="53"/>
    </row>
    <row r="1496" spans="33:33" x14ac:dyDescent="0.2">
      <c r="AG1496" s="53"/>
    </row>
    <row r="1497" spans="33:33" x14ac:dyDescent="0.2">
      <c r="AG1497" s="53"/>
    </row>
    <row r="1498" spans="33:33" x14ac:dyDescent="0.2">
      <c r="AG1498" s="53"/>
    </row>
    <row r="1499" spans="33:33" x14ac:dyDescent="0.2">
      <c r="AG1499" s="53"/>
    </row>
    <row r="1500" spans="33:33" x14ac:dyDescent="0.2">
      <c r="AG1500" s="53"/>
    </row>
    <row r="1501" spans="33:33" x14ac:dyDescent="0.2">
      <c r="AG1501" s="53"/>
    </row>
    <row r="1502" spans="33:33" x14ac:dyDescent="0.2">
      <c r="AG1502" s="53"/>
    </row>
    <row r="1503" spans="33:33" x14ac:dyDescent="0.2">
      <c r="AG1503" s="53"/>
    </row>
    <row r="1504" spans="33:33" x14ac:dyDescent="0.2">
      <c r="AG1504" s="53"/>
    </row>
    <row r="1505" spans="33:33" x14ac:dyDescent="0.2">
      <c r="AG1505" s="53"/>
    </row>
    <row r="1506" spans="33:33" x14ac:dyDescent="0.2">
      <c r="AG1506" s="53"/>
    </row>
    <row r="1507" spans="33:33" x14ac:dyDescent="0.2">
      <c r="AG1507" s="53"/>
    </row>
    <row r="1508" spans="33:33" x14ac:dyDescent="0.2">
      <c r="AG1508" s="53"/>
    </row>
    <row r="1509" spans="33:33" x14ac:dyDescent="0.2">
      <c r="AG1509" s="53"/>
    </row>
    <row r="1510" spans="33:33" x14ac:dyDescent="0.2">
      <c r="AG1510" s="53"/>
    </row>
    <row r="1511" spans="33:33" x14ac:dyDescent="0.2">
      <c r="AG1511" s="53"/>
    </row>
    <row r="1512" spans="33:33" x14ac:dyDescent="0.2">
      <c r="AG1512" s="53"/>
    </row>
    <row r="1513" spans="33:33" x14ac:dyDescent="0.2">
      <c r="AG1513" s="53"/>
    </row>
    <row r="1514" spans="33:33" x14ac:dyDescent="0.2">
      <c r="AG1514" s="53"/>
    </row>
    <row r="1515" spans="33:33" x14ac:dyDescent="0.2">
      <c r="AG1515" s="53"/>
    </row>
    <row r="1516" spans="33:33" x14ac:dyDescent="0.2">
      <c r="AG1516" s="53"/>
    </row>
    <row r="1517" spans="33:33" x14ac:dyDescent="0.2">
      <c r="AG1517" s="53"/>
    </row>
    <row r="1518" spans="33:33" x14ac:dyDescent="0.2">
      <c r="AG1518" s="53"/>
    </row>
    <row r="1519" spans="33:33" x14ac:dyDescent="0.2">
      <c r="AG1519" s="53"/>
    </row>
    <row r="1520" spans="33:33" x14ac:dyDescent="0.2">
      <c r="AG1520" s="53"/>
    </row>
    <row r="1521" spans="33:33" x14ac:dyDescent="0.2">
      <c r="AG1521" s="53"/>
    </row>
    <row r="1522" spans="33:33" x14ac:dyDescent="0.2">
      <c r="AG1522" s="53"/>
    </row>
    <row r="1523" spans="33:33" x14ac:dyDescent="0.2">
      <c r="AG1523" s="53"/>
    </row>
    <row r="1524" spans="33:33" x14ac:dyDescent="0.2">
      <c r="AG1524" s="53"/>
    </row>
    <row r="1525" spans="33:33" x14ac:dyDescent="0.2">
      <c r="AG1525" s="53"/>
    </row>
    <row r="1526" spans="33:33" x14ac:dyDescent="0.2">
      <c r="AG1526" s="53"/>
    </row>
    <row r="1527" spans="33:33" x14ac:dyDescent="0.2">
      <c r="AG1527" s="53"/>
    </row>
    <row r="1528" spans="33:33" x14ac:dyDescent="0.2">
      <c r="AG1528" s="53"/>
    </row>
    <row r="1529" spans="33:33" x14ac:dyDescent="0.2">
      <c r="AG1529" s="53"/>
    </row>
    <row r="1530" spans="33:33" x14ac:dyDescent="0.2">
      <c r="AG1530" s="53"/>
    </row>
    <row r="1531" spans="33:33" x14ac:dyDescent="0.2">
      <c r="AG1531" s="53"/>
    </row>
    <row r="1532" spans="33:33" x14ac:dyDescent="0.2">
      <c r="AG1532" s="53"/>
    </row>
    <row r="1533" spans="33:33" x14ac:dyDescent="0.2">
      <c r="AG1533" s="53"/>
    </row>
    <row r="1534" spans="33:33" x14ac:dyDescent="0.2">
      <c r="AG1534" s="53"/>
    </row>
    <row r="1535" spans="33:33" x14ac:dyDescent="0.2">
      <c r="AG1535" s="53"/>
    </row>
    <row r="1536" spans="33:33" x14ac:dyDescent="0.2">
      <c r="AG1536" s="53"/>
    </row>
    <row r="1537" spans="33:33" x14ac:dyDescent="0.2">
      <c r="AG1537" s="53"/>
    </row>
    <row r="1538" spans="33:33" x14ac:dyDescent="0.2">
      <c r="AG1538" s="53"/>
    </row>
    <row r="1539" spans="33:33" x14ac:dyDescent="0.2">
      <c r="AG1539" s="53"/>
    </row>
    <row r="1540" spans="33:33" x14ac:dyDescent="0.2">
      <c r="AG1540" s="53"/>
    </row>
    <row r="1541" spans="33:33" x14ac:dyDescent="0.2">
      <c r="AG1541" s="53"/>
    </row>
    <row r="1542" spans="33:33" x14ac:dyDescent="0.2">
      <c r="AG1542" s="53"/>
    </row>
    <row r="1543" spans="33:33" x14ac:dyDescent="0.2">
      <c r="AG1543" s="53"/>
    </row>
    <row r="1544" spans="33:33" x14ac:dyDescent="0.2">
      <c r="AG1544" s="53"/>
    </row>
    <row r="1545" spans="33:33" x14ac:dyDescent="0.2">
      <c r="AG1545" s="53"/>
    </row>
    <row r="1546" spans="33:33" x14ac:dyDescent="0.2">
      <c r="AG1546" s="53"/>
    </row>
    <row r="1547" spans="33:33" x14ac:dyDescent="0.2">
      <c r="AG1547" s="53"/>
    </row>
    <row r="1548" spans="33:33" x14ac:dyDescent="0.2">
      <c r="AG1548" s="53"/>
    </row>
    <row r="1549" spans="33:33" x14ac:dyDescent="0.2">
      <c r="AG1549" s="53"/>
    </row>
    <row r="1550" spans="33:33" x14ac:dyDescent="0.2">
      <c r="AG1550" s="53"/>
    </row>
    <row r="1551" spans="33:33" x14ac:dyDescent="0.2">
      <c r="AG1551" s="53"/>
    </row>
    <row r="1552" spans="33:33" x14ac:dyDescent="0.2">
      <c r="AG1552" s="53"/>
    </row>
    <row r="1553" spans="33:33" x14ac:dyDescent="0.2">
      <c r="AG1553" s="53"/>
    </row>
    <row r="1554" spans="33:33" x14ac:dyDescent="0.2">
      <c r="AG1554" s="53"/>
    </row>
    <row r="1555" spans="33:33" x14ac:dyDescent="0.2">
      <c r="AG1555" s="53"/>
    </row>
    <row r="1556" spans="33:33" x14ac:dyDescent="0.2">
      <c r="AG1556" s="53"/>
    </row>
    <row r="1557" spans="33:33" x14ac:dyDescent="0.2">
      <c r="AG1557" s="53"/>
    </row>
    <row r="1558" spans="33:33" x14ac:dyDescent="0.2">
      <c r="AG1558" s="53"/>
    </row>
    <row r="1559" spans="33:33" x14ac:dyDescent="0.2">
      <c r="AG1559" s="53"/>
    </row>
    <row r="1560" spans="33:33" x14ac:dyDescent="0.2">
      <c r="AG1560" s="53"/>
    </row>
    <row r="1561" spans="33:33" x14ac:dyDescent="0.2">
      <c r="AG1561" s="53"/>
    </row>
    <row r="1562" spans="33:33" x14ac:dyDescent="0.2">
      <c r="AG1562" s="53"/>
    </row>
    <row r="1563" spans="33:33" x14ac:dyDescent="0.2">
      <c r="AG1563" s="53"/>
    </row>
    <row r="1564" spans="33:33" x14ac:dyDescent="0.2">
      <c r="AG1564" s="53"/>
    </row>
    <row r="1565" spans="33:33" x14ac:dyDescent="0.2">
      <c r="AG1565" s="53"/>
    </row>
    <row r="1566" spans="33:33" x14ac:dyDescent="0.2">
      <c r="AG1566" s="53"/>
    </row>
    <row r="1567" spans="33:33" x14ac:dyDescent="0.2">
      <c r="AG1567" s="53"/>
    </row>
    <row r="1568" spans="33:33" x14ac:dyDescent="0.2">
      <c r="AG1568" s="53"/>
    </row>
    <row r="1569" spans="33:33" x14ac:dyDescent="0.2">
      <c r="AG1569" s="53"/>
    </row>
    <row r="1570" spans="33:33" x14ac:dyDescent="0.2">
      <c r="AG1570" s="53"/>
    </row>
    <row r="1571" spans="33:33" x14ac:dyDescent="0.2">
      <c r="AG1571" s="53"/>
    </row>
    <row r="1572" spans="33:33" x14ac:dyDescent="0.2">
      <c r="AG1572" s="53"/>
    </row>
    <row r="1573" spans="33:33" x14ac:dyDescent="0.2">
      <c r="AG1573" s="53"/>
    </row>
    <row r="1574" spans="33:33" x14ac:dyDescent="0.2">
      <c r="AG1574" s="53"/>
    </row>
    <row r="1575" spans="33:33" x14ac:dyDescent="0.2">
      <c r="AG1575" s="53"/>
    </row>
    <row r="1576" spans="33:33" x14ac:dyDescent="0.2">
      <c r="AG1576" s="53"/>
    </row>
    <row r="1577" spans="33:33" x14ac:dyDescent="0.2">
      <c r="AG1577" s="53"/>
    </row>
    <row r="1578" spans="33:33" x14ac:dyDescent="0.2">
      <c r="AG1578" s="53"/>
    </row>
    <row r="1579" spans="33:33" x14ac:dyDescent="0.2">
      <c r="AG1579" s="53"/>
    </row>
    <row r="1580" spans="33:33" x14ac:dyDescent="0.2">
      <c r="AG1580" s="53"/>
    </row>
    <row r="1581" spans="33:33" x14ac:dyDescent="0.2">
      <c r="AG1581" s="53"/>
    </row>
    <row r="1582" spans="33:33" x14ac:dyDescent="0.2">
      <c r="AG1582" s="53"/>
    </row>
    <row r="1583" spans="33:33" x14ac:dyDescent="0.2">
      <c r="AG1583" s="53"/>
    </row>
    <row r="1584" spans="33:33" x14ac:dyDescent="0.2">
      <c r="AG1584" s="53"/>
    </row>
    <row r="1585" spans="33:33" x14ac:dyDescent="0.2">
      <c r="AG1585" s="53"/>
    </row>
    <row r="1586" spans="33:33" x14ac:dyDescent="0.2">
      <c r="AG1586" s="53"/>
    </row>
    <row r="1587" spans="33:33" x14ac:dyDescent="0.2">
      <c r="AG1587" s="53"/>
    </row>
    <row r="1588" spans="33:33" x14ac:dyDescent="0.2">
      <c r="AG1588" s="53"/>
    </row>
    <row r="1589" spans="33:33" x14ac:dyDescent="0.2">
      <c r="AG1589" s="53"/>
    </row>
    <row r="1590" spans="33:33" x14ac:dyDescent="0.2">
      <c r="AG1590" s="53"/>
    </row>
    <row r="1591" spans="33:33" x14ac:dyDescent="0.2">
      <c r="AG1591" s="53"/>
    </row>
    <row r="1592" spans="33:33" x14ac:dyDescent="0.2">
      <c r="AG1592" s="53"/>
    </row>
    <row r="1593" spans="33:33" x14ac:dyDescent="0.2">
      <c r="AG1593" s="53"/>
    </row>
    <row r="1594" spans="33:33" x14ac:dyDescent="0.2">
      <c r="AG1594" s="53"/>
    </row>
    <row r="1595" spans="33:33" x14ac:dyDescent="0.2">
      <c r="AG1595" s="53"/>
    </row>
    <row r="1596" spans="33:33" x14ac:dyDescent="0.2">
      <c r="AG1596" s="53"/>
    </row>
    <row r="1597" spans="33:33" x14ac:dyDescent="0.2">
      <c r="AG1597" s="53"/>
    </row>
    <row r="1598" spans="33:33" x14ac:dyDescent="0.2">
      <c r="AG1598" s="53"/>
    </row>
    <row r="1599" spans="33:33" x14ac:dyDescent="0.2">
      <c r="AG1599" s="53"/>
    </row>
    <row r="1600" spans="33:33" x14ac:dyDescent="0.2">
      <c r="AG1600" s="53"/>
    </row>
    <row r="1601" spans="33:33" x14ac:dyDescent="0.2">
      <c r="AG1601" s="53"/>
    </row>
    <row r="1602" spans="33:33" x14ac:dyDescent="0.2">
      <c r="AG1602" s="53"/>
    </row>
    <row r="1603" spans="33:33" x14ac:dyDescent="0.2">
      <c r="AG1603" s="53"/>
    </row>
    <row r="1604" spans="33:33" x14ac:dyDescent="0.2">
      <c r="AG1604" s="53"/>
    </row>
    <row r="1605" spans="33:33" x14ac:dyDescent="0.2">
      <c r="AG1605" s="53"/>
    </row>
    <row r="1606" spans="33:33" x14ac:dyDescent="0.2">
      <c r="AG1606" s="53"/>
    </row>
    <row r="1607" spans="33:33" x14ac:dyDescent="0.2">
      <c r="AG1607" s="53"/>
    </row>
    <row r="1608" spans="33:33" x14ac:dyDescent="0.2">
      <c r="AG1608" s="53"/>
    </row>
    <row r="1609" spans="33:33" x14ac:dyDescent="0.2">
      <c r="AG1609" s="53"/>
    </row>
    <row r="1610" spans="33:33" x14ac:dyDescent="0.2">
      <c r="AG1610" s="53"/>
    </row>
    <row r="1611" spans="33:33" x14ac:dyDescent="0.2">
      <c r="AG1611" s="53"/>
    </row>
    <row r="1612" spans="33:33" x14ac:dyDescent="0.2">
      <c r="AG1612" s="53"/>
    </row>
    <row r="1613" spans="33:33" x14ac:dyDescent="0.2">
      <c r="AG1613" s="53"/>
    </row>
    <row r="1614" spans="33:33" x14ac:dyDescent="0.2">
      <c r="AG1614" s="53"/>
    </row>
    <row r="1615" spans="33:33" x14ac:dyDescent="0.2">
      <c r="AG1615" s="53"/>
    </row>
    <row r="1616" spans="33:33" x14ac:dyDescent="0.2">
      <c r="AG1616" s="53"/>
    </row>
    <row r="1617" spans="33:33" x14ac:dyDescent="0.2">
      <c r="AG1617" s="53"/>
    </row>
    <row r="1618" spans="33:33" x14ac:dyDescent="0.2">
      <c r="AG1618" s="53"/>
    </row>
    <row r="1619" spans="33:33" x14ac:dyDescent="0.2">
      <c r="AG1619" s="53"/>
    </row>
    <row r="1620" spans="33:33" x14ac:dyDescent="0.2">
      <c r="AG1620" s="53"/>
    </row>
    <row r="1621" spans="33:33" x14ac:dyDescent="0.2">
      <c r="AG1621" s="53"/>
    </row>
    <row r="1622" spans="33:33" x14ac:dyDescent="0.2">
      <c r="AG1622" s="53"/>
    </row>
    <row r="1623" spans="33:33" x14ac:dyDescent="0.2">
      <c r="AG1623" s="53"/>
    </row>
    <row r="1624" spans="33:33" x14ac:dyDescent="0.2">
      <c r="AG1624" s="53"/>
    </row>
    <row r="1625" spans="33:33" x14ac:dyDescent="0.2">
      <c r="AG1625" s="53"/>
    </row>
    <row r="1626" spans="33:33" x14ac:dyDescent="0.2">
      <c r="AG1626" s="53"/>
    </row>
    <row r="1627" spans="33:33" x14ac:dyDescent="0.2">
      <c r="AG1627" s="53"/>
    </row>
    <row r="1628" spans="33:33" x14ac:dyDescent="0.2">
      <c r="AG1628" s="53"/>
    </row>
    <row r="1629" spans="33:33" x14ac:dyDescent="0.2">
      <c r="AG1629" s="53"/>
    </row>
    <row r="1630" spans="33:33" x14ac:dyDescent="0.2">
      <c r="AG1630" s="53"/>
    </row>
    <row r="1631" spans="33:33" x14ac:dyDescent="0.2">
      <c r="AG1631" s="53"/>
    </row>
    <row r="1632" spans="33:33" x14ac:dyDescent="0.2">
      <c r="AG1632" s="53"/>
    </row>
    <row r="1633" spans="33:33" x14ac:dyDescent="0.2">
      <c r="AG1633" s="53"/>
    </row>
    <row r="1634" spans="33:33" x14ac:dyDescent="0.2">
      <c r="AG1634" s="53"/>
    </row>
    <row r="1635" spans="33:33" x14ac:dyDescent="0.2">
      <c r="AG1635" s="53"/>
    </row>
    <row r="1636" spans="33:33" x14ac:dyDescent="0.2">
      <c r="AG1636" s="53"/>
    </row>
    <row r="1637" spans="33:33" x14ac:dyDescent="0.2">
      <c r="AG1637" s="53"/>
    </row>
    <row r="1638" spans="33:33" x14ac:dyDescent="0.2">
      <c r="AG1638" s="53"/>
    </row>
    <row r="1639" spans="33:33" x14ac:dyDescent="0.2">
      <c r="AG1639" s="53"/>
    </row>
    <row r="1640" spans="33:33" x14ac:dyDescent="0.2">
      <c r="AG1640" s="53"/>
    </row>
    <row r="1641" spans="33:33" x14ac:dyDescent="0.2">
      <c r="AG1641" s="53"/>
    </row>
    <row r="1642" spans="33:33" x14ac:dyDescent="0.2">
      <c r="AG1642" s="53"/>
    </row>
    <row r="1643" spans="33:33" x14ac:dyDescent="0.2">
      <c r="AG1643" s="53"/>
    </row>
    <row r="1644" spans="33:33" x14ac:dyDescent="0.2">
      <c r="AG1644" s="53"/>
    </row>
    <row r="1645" spans="33:33" x14ac:dyDescent="0.2">
      <c r="AG1645" s="53"/>
    </row>
    <row r="1646" spans="33:33" x14ac:dyDescent="0.2">
      <c r="AG1646" s="53"/>
    </row>
    <row r="1647" spans="33:33" x14ac:dyDescent="0.2">
      <c r="AG1647" s="53"/>
    </row>
    <row r="1648" spans="33:33" x14ac:dyDescent="0.2">
      <c r="AG1648" s="53"/>
    </row>
    <row r="1649" spans="33:33" x14ac:dyDescent="0.2">
      <c r="AG1649" s="53"/>
    </row>
    <row r="1650" spans="33:33" x14ac:dyDescent="0.2">
      <c r="AG1650" s="53"/>
    </row>
    <row r="1651" spans="33:33" x14ac:dyDescent="0.2">
      <c r="AG1651" s="53"/>
    </row>
    <row r="1652" spans="33:33" x14ac:dyDescent="0.2">
      <c r="AG1652" s="53"/>
    </row>
    <row r="1653" spans="33:33" x14ac:dyDescent="0.2">
      <c r="AG1653" s="53"/>
    </row>
    <row r="1654" spans="33:33" x14ac:dyDescent="0.2">
      <c r="AG1654" s="53"/>
    </row>
    <row r="1655" spans="33:33" x14ac:dyDescent="0.2">
      <c r="AG1655" s="53"/>
    </row>
    <row r="1656" spans="33:33" x14ac:dyDescent="0.2">
      <c r="AG1656" s="53"/>
    </row>
    <row r="1657" spans="33:33" x14ac:dyDescent="0.2">
      <c r="AG1657" s="53"/>
    </row>
    <row r="1658" spans="33:33" x14ac:dyDescent="0.2">
      <c r="AG1658" s="53"/>
    </row>
    <row r="1659" spans="33:33" x14ac:dyDescent="0.2">
      <c r="AG1659" s="53"/>
    </row>
    <row r="1660" spans="33:33" x14ac:dyDescent="0.2">
      <c r="AG1660" s="53"/>
    </row>
    <row r="1661" spans="33:33" x14ac:dyDescent="0.2">
      <c r="AG1661" s="53"/>
    </row>
    <row r="1662" spans="33:33" x14ac:dyDescent="0.2">
      <c r="AG1662" s="53"/>
    </row>
    <row r="1663" spans="33:33" x14ac:dyDescent="0.2">
      <c r="AG1663" s="53"/>
    </row>
    <row r="1664" spans="33:33" x14ac:dyDescent="0.2">
      <c r="AG1664" s="53"/>
    </row>
    <row r="1665" spans="33:33" x14ac:dyDescent="0.2">
      <c r="AG1665" s="53"/>
    </row>
    <row r="1666" spans="33:33" x14ac:dyDescent="0.2">
      <c r="AG1666" s="53"/>
    </row>
    <row r="1667" spans="33:33" x14ac:dyDescent="0.2">
      <c r="AG1667" s="53"/>
    </row>
    <row r="1668" spans="33:33" x14ac:dyDescent="0.2">
      <c r="AG1668" s="53"/>
    </row>
    <row r="1669" spans="33:33" x14ac:dyDescent="0.2">
      <c r="AG1669" s="53"/>
    </row>
    <row r="1670" spans="33:33" x14ac:dyDescent="0.2">
      <c r="AG1670" s="53"/>
    </row>
    <row r="1671" spans="33:33" x14ac:dyDescent="0.2">
      <c r="AG1671" s="53"/>
    </row>
    <row r="1672" spans="33:33" x14ac:dyDescent="0.2">
      <c r="AG1672" s="53"/>
    </row>
    <row r="1673" spans="33:33" x14ac:dyDescent="0.2">
      <c r="AG1673" s="53"/>
    </row>
    <row r="1674" spans="33:33" x14ac:dyDescent="0.2">
      <c r="AG1674" s="53"/>
    </row>
    <row r="1675" spans="33:33" x14ac:dyDescent="0.2">
      <c r="AG1675" s="53"/>
    </row>
    <row r="1676" spans="33:33" x14ac:dyDescent="0.2">
      <c r="AG1676" s="53"/>
    </row>
    <row r="1677" spans="33:33" x14ac:dyDescent="0.2">
      <c r="AG1677" s="53"/>
    </row>
    <row r="1678" spans="33:33" x14ac:dyDescent="0.2">
      <c r="AG1678" s="53"/>
    </row>
    <row r="1679" spans="33:33" x14ac:dyDescent="0.2">
      <c r="AG1679" s="53"/>
    </row>
    <row r="1680" spans="33:33" x14ac:dyDescent="0.2">
      <c r="AG1680" s="53"/>
    </row>
    <row r="1681" spans="33:33" x14ac:dyDescent="0.2">
      <c r="AG1681" s="53"/>
    </row>
    <row r="1682" spans="33:33" x14ac:dyDescent="0.2">
      <c r="AG1682" s="53"/>
    </row>
    <row r="1683" spans="33:33" x14ac:dyDescent="0.2">
      <c r="AG1683" s="53"/>
    </row>
    <row r="1684" spans="33:33" x14ac:dyDescent="0.2">
      <c r="AG1684" s="53"/>
    </row>
    <row r="1685" spans="33:33" x14ac:dyDescent="0.2">
      <c r="AG1685" s="53"/>
    </row>
    <row r="1686" spans="33:33" x14ac:dyDescent="0.2">
      <c r="AG1686" s="53"/>
    </row>
    <row r="1687" spans="33:33" x14ac:dyDescent="0.2">
      <c r="AG1687" s="53"/>
    </row>
    <row r="1688" spans="33:33" x14ac:dyDescent="0.2">
      <c r="AG1688" s="53"/>
    </row>
    <row r="1689" spans="33:33" x14ac:dyDescent="0.2">
      <c r="AG1689" s="53"/>
    </row>
    <row r="1690" spans="33:33" x14ac:dyDescent="0.2">
      <c r="AG1690" s="53"/>
    </row>
    <row r="1691" spans="33:33" x14ac:dyDescent="0.2">
      <c r="AG1691" s="53"/>
    </row>
    <row r="1692" spans="33:33" x14ac:dyDescent="0.2">
      <c r="AG1692" s="53"/>
    </row>
    <row r="1693" spans="33:33" x14ac:dyDescent="0.2">
      <c r="AG1693" s="53"/>
    </row>
    <row r="1694" spans="33:33" x14ac:dyDescent="0.2">
      <c r="AG1694" s="53"/>
    </row>
    <row r="1695" spans="33:33" x14ac:dyDescent="0.2">
      <c r="AG1695" s="53"/>
    </row>
    <row r="1696" spans="33:33" x14ac:dyDescent="0.2">
      <c r="AG1696" s="53"/>
    </row>
    <row r="1697" spans="33:33" x14ac:dyDescent="0.2">
      <c r="AG1697" s="53"/>
    </row>
    <row r="1698" spans="33:33" x14ac:dyDescent="0.2">
      <c r="AG1698" s="53"/>
    </row>
  </sheetData>
  <sheetProtection algorithmName="SHA-512" hashValue="uC8GhIxm56M24RTRGW5xl6E11MF/WmoIFSbgYo3IpFjgG3xjKHRNqzlFysWypzFsJsiutfqHryk6MPMLi9hh/A==" saltValue="Skk53u4E2mFEH3ARyl7IlA==" spinCount="100000" sheet="1" objects="1" scenarios="1"/>
  <mergeCells count="8">
    <mergeCell ref="A8:N8"/>
    <mergeCell ref="E6:H6"/>
    <mergeCell ref="A3:AF3"/>
    <mergeCell ref="A39:N39"/>
    <mergeCell ref="AE8:AF8"/>
    <mergeCell ref="AE39:AF39"/>
    <mergeCell ref="P8:AC8"/>
    <mergeCell ref="P39:AC39"/>
  </mergeCells>
  <phoneticPr fontId="0" type="noConversion"/>
  <pageMargins left="1.4" right="0.75" top="0.26" bottom="1" header="0.26" footer="0"/>
  <pageSetup orientation="portrait" horizontalDpi="300" verticalDpi="300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Inicio</vt:lpstr>
      <vt:lpstr>Datos</vt:lpstr>
      <vt:lpstr>Resultados</vt:lpstr>
      <vt:lpstr>Cultivo de Verano</vt:lpstr>
      <vt:lpstr>Cultivo de Invierno</vt:lpstr>
      <vt:lpstr>Anual</vt:lpstr>
      <vt:lpstr>Resultados!Área_de_impresión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Clima</dc:creator>
  <cp:lastModifiedBy>Fabio D. Alabar</cp:lastModifiedBy>
  <cp:lastPrinted>2005-07-05T13:23:02Z</cp:lastPrinted>
  <dcterms:created xsi:type="dcterms:W3CDTF">2003-04-21T19:40:34Z</dcterms:created>
  <dcterms:modified xsi:type="dcterms:W3CDTF">2017-06-14T13:21:59Z</dcterms:modified>
</cp:coreProperties>
</file>